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uelo\2022\RGF\3Q_2022\DEFINITIVO\"/>
    </mc:Choice>
  </mc:AlternateContent>
  <bookViews>
    <workbookView xWindow="0" yWindow="315" windowWidth="14220" windowHeight="6615"/>
  </bookViews>
  <sheets>
    <sheet name="Anexo 1 - Pessoal União" sheetId="5" r:id="rId1"/>
    <sheet name="Anexo 5 - DDC e RP" sheetId="4" r:id="rId2"/>
    <sheet name="Anexo 6 - Demonst Simplif RGF" sheetId="3" r:id="rId3"/>
  </sheets>
  <externalReferences>
    <externalReference r:id="rId4"/>
  </externalReferences>
  <definedNames>
    <definedName name="Ações">#REF!</definedName>
    <definedName name="_xlnm.Print_Area" localSheetId="2">'Anexo 6 - Demonst Simplif RGF'!$A$1:$C$35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L39" i="5" l="1"/>
  <c r="L38" i="5"/>
  <c r="L37" i="5"/>
  <c r="N31" i="5"/>
  <c r="N30" i="5"/>
  <c r="N29" i="5"/>
  <c r="N28" i="5"/>
  <c r="M27" i="5"/>
  <c r="L27" i="5"/>
  <c r="K27" i="5"/>
  <c r="J27" i="5"/>
  <c r="I27" i="5"/>
  <c r="H27" i="5"/>
  <c r="G27" i="5"/>
  <c r="F27" i="5"/>
  <c r="E27" i="5"/>
  <c r="D27" i="5"/>
  <c r="C27" i="5"/>
  <c r="B27" i="5"/>
  <c r="N27" i="5" s="1"/>
  <c r="N24" i="5"/>
  <c r="N23" i="5"/>
  <c r="M22" i="5"/>
  <c r="L22" i="5"/>
  <c r="K22" i="5"/>
  <c r="J22" i="5"/>
  <c r="I22" i="5"/>
  <c r="H22" i="5"/>
  <c r="G22" i="5"/>
  <c r="F22" i="5"/>
  <c r="E22" i="5"/>
  <c r="D22" i="5"/>
  <c r="C22" i="5"/>
  <c r="B22" i="5"/>
  <c r="N22" i="5" s="1"/>
  <c r="N21" i="5"/>
  <c r="N20" i="5"/>
  <c r="O19" i="5"/>
  <c r="O18" i="5" s="1"/>
  <c r="O32" i="5" s="1"/>
  <c r="M19" i="5"/>
  <c r="L19" i="5"/>
  <c r="K19" i="5"/>
  <c r="J19" i="5"/>
  <c r="I19" i="5"/>
  <c r="I18" i="5" s="1"/>
  <c r="I32" i="5" s="1"/>
  <c r="H19" i="5"/>
  <c r="H18" i="5" s="1"/>
  <c r="H32" i="5" s="1"/>
  <c r="G19" i="5"/>
  <c r="F19" i="5"/>
  <c r="E19" i="5"/>
  <c r="D19" i="5"/>
  <c r="C19" i="5"/>
  <c r="C18" i="5" s="1"/>
  <c r="C32" i="5" s="1"/>
  <c r="B19" i="5"/>
  <c r="B18" i="5" s="1"/>
  <c r="M18" i="5"/>
  <c r="M32" i="5" s="1"/>
  <c r="L18" i="5"/>
  <c r="L32" i="5" s="1"/>
  <c r="K18" i="5"/>
  <c r="K32" i="5" s="1"/>
  <c r="J18" i="5"/>
  <c r="J32" i="5" s="1"/>
  <c r="G18" i="5"/>
  <c r="G32" i="5" s="1"/>
  <c r="F18" i="5"/>
  <c r="F32" i="5" s="1"/>
  <c r="E18" i="5"/>
  <c r="E32" i="5" s="1"/>
  <c r="D18" i="5"/>
  <c r="D32" i="5" s="1"/>
  <c r="N18" i="5" l="1"/>
  <c r="N32" i="5" s="1"/>
  <c r="L36" i="5" s="1"/>
  <c r="O36" i="5" s="1"/>
  <c r="B32" i="5"/>
  <c r="N19" i="5"/>
  <c r="B16" i="3" l="1"/>
  <c r="B15" i="3"/>
  <c r="B14" i="3"/>
  <c r="C16" i="3" l="1"/>
  <c r="C15" i="3"/>
  <c r="C14" i="3"/>
  <c r="C13" i="3"/>
  <c r="J13" i="4" l="1"/>
  <c r="G18" i="4"/>
  <c r="G13" i="4" s="1"/>
  <c r="J18" i="4"/>
  <c r="J14" i="4"/>
  <c r="B20" i="4"/>
  <c r="G21" i="4" l="1"/>
  <c r="J21" i="4" s="1"/>
  <c r="J20" i="4" s="1"/>
  <c r="G15" i="4"/>
  <c r="J15" i="4" s="1"/>
  <c r="G16" i="4"/>
  <c r="J16" i="4" s="1"/>
  <c r="G17" i="4"/>
  <c r="J17" i="4" s="1"/>
  <c r="G19" i="4"/>
  <c r="J19" i="4" s="1"/>
  <c r="G14" i="4"/>
  <c r="J22" i="4" l="1"/>
  <c r="C19" i="3" l="1"/>
  <c r="G20" i="4" l="1"/>
  <c r="H20" i="4"/>
  <c r="F20" i="4"/>
  <c r="E20" i="4"/>
  <c r="D20" i="4"/>
  <c r="H13" i="4"/>
  <c r="F13" i="4"/>
  <c r="E13" i="4"/>
  <c r="D13" i="4"/>
  <c r="C20" i="4"/>
  <c r="C13" i="4"/>
  <c r="B13" i="4"/>
  <c r="H22" i="4" l="1"/>
  <c r="B19" i="3" s="1"/>
  <c r="D22" i="4"/>
  <c r="F22" i="4"/>
  <c r="C22" i="4"/>
  <c r="G22" i="4"/>
  <c r="E22" i="4"/>
  <c r="B22" i="4"/>
</calcChain>
</file>

<file path=xl/sharedStrings.xml><?xml version="1.0" encoding="utf-8"?>
<sst xmlns="http://schemas.openxmlformats.org/spreadsheetml/2006/main" count="142" uniqueCount="121">
  <si>
    <t>UNIÃO - PODER LEGISLATIVO</t>
  </si>
  <si>
    <t>CÂMARA DOS DEPUTADOS</t>
  </si>
  <si>
    <t>RELATÓRIO DE GESTÃO FISCAL</t>
  </si>
  <si>
    <t>ORÇAMENTOS FISCAL E DA SEGURIDADE SOCIAL</t>
  </si>
  <si>
    <t>(a)</t>
  </si>
  <si>
    <t>(b)</t>
  </si>
  <si>
    <t>TOTAL DOS RECURSOS VINCULADOS (I)</t>
  </si>
  <si>
    <t>TOTAL DOS RECURSOS NÃO VINCULADOS (II)</t>
  </si>
  <si>
    <t>TOTAL (III) = (I + II)</t>
  </si>
  <si>
    <t>Diretor-Geral</t>
  </si>
  <si>
    <t>RESTOS A PAGAR</t>
  </si>
  <si>
    <t>DISPONIBILIDADE DE CAIXA LÍQUIDA (ANTES DA INSCRIÇÃO EM RESTOS A PAGAR NÃO PROCESSADOS DO EXERCÍCIO)</t>
  </si>
  <si>
    <t>Do Exercício</t>
  </si>
  <si>
    <t>De Exercícios Anteriores</t>
  </si>
  <si>
    <t>DEMONSTRATIVO SIMPLIFICADO DO RELATÓRIO DE GESTÃO FISCAL</t>
  </si>
  <si>
    <t>DESPESA COM PESSOAL</t>
  </si>
  <si>
    <t>VALOR</t>
  </si>
  <si>
    <t>% SOBRE A RCL</t>
  </si>
  <si>
    <t>Despesa Total com Pessoal - DTP</t>
  </si>
  <si>
    <t>INSCRIÇÃO EM RESTOS A PAGAR NÃO PROCESSADOS DO EXERCÍCIO</t>
  </si>
  <si>
    <t>Valor Total</t>
  </si>
  <si>
    <t>IDENTIFICAÇÃO DOS RECURSOS</t>
  </si>
  <si>
    <t xml:space="preserve">DISPONIBILIDADE DE CAIXA BRUTA </t>
  </si>
  <si>
    <t>OBRIGAÇÕES FINANCEIRAS</t>
  </si>
  <si>
    <t>RESTOS A PAGAR EMPENHADOS E NÃO LIQUIDADOS DO EXERCÍCIO</t>
  </si>
  <si>
    <t xml:space="preserve">Restos a Pagar Liquidados e Não Pagos </t>
  </si>
  <si>
    <t>Restos a Pagar Empenhados e Não Liquidados de Exercícios Anteriores</t>
  </si>
  <si>
    <t>(c)</t>
  </si>
  <si>
    <t>(d)</t>
  </si>
  <si>
    <t>(e)</t>
  </si>
  <si>
    <t>(f) = (a – (b + c + d + e))</t>
  </si>
  <si>
    <t>DEMONSTRATIVO DA DISPONIBILIDADE DE CAIXA E DOS RESTOS A PAGAR</t>
  </si>
  <si>
    <t>RECEITA CORRENTE LÍQUIDA</t>
  </si>
  <si>
    <t>Receita Corrente Líquida</t>
  </si>
  <si>
    <t xml:space="preserve"> RGF – ANEXO 5 (LRF, art. 55, Inciso III, alínea "a")</t>
  </si>
  <si>
    <t xml:space="preserve"> LRF, art. 48 - Anexo 6</t>
  </si>
  <si>
    <t xml:space="preserve">Notas: </t>
  </si>
  <si>
    <t xml:space="preserve"> 2) O detalhamento por fonte de recursos observou a orientação contida no item 4.2 do Manual Siafi - Macrofunção 021301.</t>
  </si>
  <si>
    <t>DISPONIBILIDADE DE CAIXA LÍQUIDA (APÓS A INSCRIÇÃO EM RESTOS A PAGAR NÃO PROCESSADOS DO EXERCÍCIO)</t>
  </si>
  <si>
    <t>(g)</t>
  </si>
  <si>
    <t>VALOR ATÉ O QUADRIMESTRE</t>
  </si>
  <si>
    <t>50 -  Recursos Não Financeiros Diretamente Arrecadados</t>
  </si>
  <si>
    <t>63 -  Rec Prop Decor Alien Bens e Dir do Patr Público</t>
  </si>
  <si>
    <t>80 -  Recursos Financeiros Diretamente Arrecadados</t>
  </si>
  <si>
    <t>90 -  Recursos Diversos</t>
  </si>
  <si>
    <t>00 -  Recursos Ordinários</t>
  </si>
  <si>
    <t>(i) = (f - g)</t>
  </si>
  <si>
    <t xml:space="preserve">EMPENHOS NÃO LIQUIDADOS CANCELADOS (NÃO INSCRITOS POR INSUFICIÊNCIA FINANCEIRA) </t>
  </si>
  <si>
    <t>(h)</t>
  </si>
  <si>
    <t>51 - Recursos Livres da Seguridade Social</t>
  </si>
  <si>
    <t xml:space="preserve">CELSO DE BARROS CORREIA NETO
</t>
  </si>
  <si>
    <t>CELSO DE BARROS CORREIA NETO</t>
  </si>
  <si>
    <t>Demais Obrigações Financeiras</t>
  </si>
  <si>
    <t>88 -  Recursos Financeiros de Livre Aplicação</t>
  </si>
  <si>
    <t>JANEIRO A DEZEMBRO DE 2022</t>
  </si>
  <si>
    <t xml:space="preserve"> 1) Elaborado com base na 12ª edição do Manual de Demonstrativos Fiscais aprovado pela Portaria nº 924, de 8 de julho de 2021, da Secretaria do Tesouro Nacional.</t>
  </si>
  <si>
    <t>FONTE: Tesouro Gerencial, Coordenação de Contabilidade, 10/jan/2023, 7h30.</t>
  </si>
  <si>
    <t xml:space="preserve">                GILSON SILVA FILHO</t>
  </si>
  <si>
    <t xml:space="preserve">                Secretário de Controle Interno, em exercício</t>
  </si>
  <si>
    <t>Diretor de Finanças, Orçamento e Contabilidade, em exercício</t>
  </si>
  <si>
    <t>Limite Máximo (incisos I, II e III, art. 20 da LRF) - &lt;1,210000%&gt;</t>
  </si>
  <si>
    <t>Limite Prudencial  (parágrafo único, art. 22 da LRF) - &lt;1,149500%&gt;</t>
  </si>
  <si>
    <t>Limite de Alerta  (inciso II do §1º do art. 59 da LRF) - &lt;1,089000%&gt;</t>
  </si>
  <si>
    <t>GILSON SILVA FILHO</t>
  </si>
  <si>
    <t>Secretário de Controle Interno, em exercício</t>
  </si>
  <si>
    <t>FLÁVIO GOMES DE MESQUITA</t>
  </si>
  <si>
    <t xml:space="preserve">DEMONSTRATIVO DA DESPESA COM PESSOAL </t>
  </si>
  <si>
    <t>JANEIRO A DEZEMBRO/2022</t>
  </si>
  <si>
    <t xml:space="preserve"> RGF - ANEXO 1 (LRF, art. 55, inciso I, alínea "a")</t>
  </si>
  <si>
    <t>DESPESAS EXECUTADAS</t>
  </si>
  <si>
    <t>(Janeiro/2022 a Dezembro/2022)</t>
  </si>
  <si>
    <t>LIQUIDADAS</t>
  </si>
  <si>
    <t>INSCRITAS EM</t>
  </si>
  <si>
    <t>Jan/22</t>
  </si>
  <si>
    <t>Fev/22</t>
  </si>
  <si>
    <t>Mar/22</t>
  </si>
  <si>
    <t>Abr/22</t>
  </si>
  <si>
    <t>Mai/22</t>
  </si>
  <si>
    <t>Jun/22</t>
  </si>
  <si>
    <t>Jul/22</t>
  </si>
  <si>
    <t>Ago/22</t>
  </si>
  <si>
    <t>Set/22</t>
  </si>
  <si>
    <t>Out/22</t>
  </si>
  <si>
    <t>Nov/22</t>
  </si>
  <si>
    <t>Dez/22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</si>
  <si>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</si>
  <si>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</si>
  <si>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</si>
  <si>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</si>
  <si>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</si>
  <si>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</si>
  <si>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</si>
  <si>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</si>
  <si>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</si>
  <si>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</si>
  <si>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</si>
  <si>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</si>
  <si>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</si>
  <si>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Outras despesas de pessoal decorrentes de contratos de terceirização ou de contratação de forma indireta (§ 1º do art. 18 da LRF)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</si>
  <si>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</si>
  <si>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</si>
  <si>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</si>
  <si>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</si>
  <si>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</si>
  <si>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</si>
  <si>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</si>
  <si>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</si>
  <si>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 xml:space="preserve">% SOBRE A RCL </t>
  </si>
  <si>
    <t>RECEITA CORRENTE LÍQUIDA - RCL (IV)</t>
  </si>
  <si>
    <t>-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</si>
  <si>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</si>
  <si>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</si>
  <si>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</si>
  <si>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</si>
  <si>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 xml:space="preserve">FONTE: SIAFI/ME/STN, 11/JAN/2023, 14:00 hs.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</si>
  <si>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</si>
  <si>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</si>
  <si>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Despesas de Exercícios Anteriores de período anterior ao da apuração: Considera como dedutíveis, em cumprimento do Acórdão nº 3241/2020 - TCU - Plenário, apenas as despesas de exercícios anteriores (DEA) cuja competência não esteja compreendida no período de apuração do relatório.</t>
  </si>
  <si>
    <t xml:space="preserve">CELSO DE BARROS CORREIA NETO
Diretor-Geral
</t>
  </si>
  <si>
    <t xml:space="preserve">GILSON SILVA FILHO
Secretário de Controle Interno, em exercício
</t>
  </si>
  <si>
    <t xml:space="preserve">FLÁVIO GOMES DE MESQUITA
Diretor de Finanças, Orçamento e Contabilidade, em exercício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</si>
</sst>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0.000000%"/>
    <numFmt numFmtId="167" formatCode="0.000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9" fontId="4" fillId="0" borderId="0"/>
    <xf numFmtId="0" fontId="1" fillId="0" borderId="0"/>
    <xf numFmtId="0" fontId="1" fillId="0" borderId="0"/>
    <xf numFmtId="49" fontId="4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</cellStyleXfs>
  <cellXfs count="174">
    <xf numFmtId="0" fontId="0" fillId="0" borderId="0" xfId="0"/>
    <xf numFmtId="0" fontId="2" fillId="0" borderId="3" xfId="0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2" xfId="0" applyNumberFormat="1" applyFont="1" applyFill="1" applyBorder="1" applyAlignment="1">
      <alignment vertical="center"/>
    </xf>
    <xf numFmtId="165" fontId="2" fillId="0" borderId="5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0" fontId="2" fillId="0" borderId="4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right" vertical="center"/>
    </xf>
    <xf numFmtId="10" fontId="2" fillId="0" borderId="4" xfId="0" applyNumberFormat="1" applyFont="1" applyFill="1" applyBorder="1" applyAlignment="1">
      <alignment vertical="center"/>
    </xf>
    <xf numFmtId="165" fontId="3" fillId="0" borderId="7" xfId="0" applyNumberFormat="1" applyFont="1" applyFill="1" applyBorder="1" applyAlignment="1">
      <alignment horizontal="right" vertical="center"/>
    </xf>
    <xf numFmtId="0" fontId="3" fillId="0" borderId="4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3" borderId="3" xfId="4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wrapText="1"/>
    </xf>
    <xf numFmtId="0" fontId="3" fillId="3" borderId="3" xfId="3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8" fontId="8" fillId="0" borderId="0" xfId="0" applyNumberFormat="1" applyFont="1" applyFill="1" applyAlignment="1">
      <alignment vertical="center"/>
    </xf>
    <xf numFmtId="43" fontId="8" fillId="0" borderId="0" xfId="0" applyNumberFormat="1" applyFont="1" applyFill="1" applyAlignment="1">
      <alignment vertical="center"/>
    </xf>
    <xf numFmtId="0" fontId="7" fillId="0" borderId="0" xfId="3" applyFont="1" applyFill="1" applyBorder="1" applyAlignment="1">
      <alignment horizontal="justify" vertical="center" wrapText="1"/>
    </xf>
    <xf numFmtId="0" fontId="7" fillId="0" borderId="0" xfId="3" applyFont="1" applyFill="1" applyBorder="1" applyAlignment="1">
      <alignment vertical="center" wrapText="1"/>
    </xf>
    <xf numFmtId="0" fontId="7" fillId="0" borderId="0" xfId="1" applyNumberFormat="1" applyFont="1" applyFill="1" applyBorder="1" applyAlignment="1">
      <alignment vertical="center"/>
    </xf>
    <xf numFmtId="37" fontId="7" fillId="0" borderId="0" xfId="1" applyNumberFormat="1" applyFont="1" applyFill="1" applyBorder="1" applyAlignment="1">
      <alignment horizontal="right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/>
    </xf>
    <xf numFmtId="43" fontId="3" fillId="0" borderId="4" xfId="7" applyFont="1" applyFill="1" applyBorder="1" applyAlignment="1">
      <alignment horizontal="right" vertical="center"/>
    </xf>
    <xf numFmtId="43" fontId="3" fillId="0" borderId="4" xfId="7" applyFont="1" applyFill="1" applyBorder="1" applyAlignment="1">
      <alignment horizontal="right" vertical="center" wrapText="1"/>
    </xf>
    <xf numFmtId="43" fontId="2" fillId="0" borderId="1" xfId="7" applyFont="1" applyFill="1" applyBorder="1" applyAlignment="1">
      <alignment horizontal="right" vertical="center"/>
    </xf>
    <xf numFmtId="165" fontId="2" fillId="0" borderId="5" xfId="1" applyNumberFormat="1" applyFont="1" applyFill="1" applyBorder="1" applyAlignment="1">
      <alignment horizontal="left" vertical="center" wrapText="1"/>
    </xf>
    <xf numFmtId="0" fontId="7" fillId="0" borderId="0" xfId="1" applyNumberFormat="1" applyFont="1" applyFill="1" applyBorder="1" applyAlignment="1">
      <alignment horizontal="center" vertical="center"/>
    </xf>
    <xf numFmtId="0" fontId="2" fillId="2" borderId="0" xfId="3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3" fontId="3" fillId="0" borderId="1" xfId="7" applyFont="1" applyFill="1" applyBorder="1" applyAlignment="1">
      <alignment horizontal="right" vertical="center" wrapText="1"/>
    </xf>
    <xf numFmtId="43" fontId="10" fillId="0" borderId="1" xfId="7" applyFont="1" applyFill="1" applyBorder="1" applyAlignment="1">
      <alignment horizontal="right" vertical="center"/>
    </xf>
    <xf numFmtId="43" fontId="10" fillId="0" borderId="12" xfId="7" applyFont="1" applyFill="1" applyBorder="1" applyAlignment="1">
      <alignment horizontal="right" vertical="center"/>
    </xf>
    <xf numFmtId="43" fontId="10" fillId="0" borderId="2" xfId="7" applyFont="1" applyFill="1" applyBorder="1" applyAlignment="1">
      <alignment horizontal="right" vertical="center"/>
    </xf>
    <xf numFmtId="43" fontId="10" fillId="0" borderId="5" xfId="7" applyFont="1" applyFill="1" applyBorder="1" applyAlignment="1">
      <alignment horizontal="right" vertical="center"/>
    </xf>
    <xf numFmtId="43" fontId="10" fillId="0" borderId="14" xfId="7" applyFont="1" applyFill="1" applyBorder="1" applyAlignment="1">
      <alignment horizontal="right" vertical="center"/>
    </xf>
    <xf numFmtId="43" fontId="10" fillId="0" borderId="3" xfId="7" applyFont="1" applyFill="1" applyBorder="1" applyAlignment="1">
      <alignment horizontal="right" vertical="center"/>
    </xf>
    <xf numFmtId="43" fontId="11" fillId="0" borderId="4" xfId="7" applyFont="1" applyFill="1" applyBorder="1" applyAlignment="1">
      <alignment horizontal="right" vertical="center"/>
    </xf>
    <xf numFmtId="43" fontId="11" fillId="0" borderId="3" xfId="7" applyFont="1" applyFill="1" applyBorder="1" applyAlignment="1">
      <alignment horizontal="right" vertical="center"/>
    </xf>
    <xf numFmtId="43" fontId="10" fillId="0" borderId="4" xfId="7" applyFont="1" applyFill="1" applyBorder="1" applyAlignment="1">
      <alignment horizontal="right" vertical="center"/>
    </xf>
    <xf numFmtId="165" fontId="2" fillId="0" borderId="0" xfId="0" applyNumberFormat="1" applyFont="1" applyFill="1" applyAlignment="1">
      <alignment horizontal="center" vertical="center"/>
    </xf>
    <xf numFmtId="37" fontId="7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4" fontId="0" fillId="0" borderId="0" xfId="0" applyNumberFormat="1"/>
    <xf numFmtId="43" fontId="8" fillId="0" borderId="0" xfId="0" applyNumberFormat="1" applyFont="1" applyFill="1"/>
    <xf numFmtId="0" fontId="3" fillId="3" borderId="3" xfId="3" applyFont="1" applyFill="1" applyBorder="1" applyAlignment="1">
      <alignment horizontal="center" vertical="top" wrapText="1"/>
    </xf>
    <xf numFmtId="43" fontId="10" fillId="0" borderId="15" xfId="7" applyFont="1" applyFill="1" applyBorder="1" applyAlignment="1">
      <alignment horizontal="right" vertical="center"/>
    </xf>
    <xf numFmtId="43" fontId="10" fillId="0" borderId="7" xfId="7" applyFont="1" applyFill="1" applyBorder="1" applyAlignment="1">
      <alignment horizontal="right" vertical="center"/>
    </xf>
    <xf numFmtId="43" fontId="10" fillId="0" borderId="13" xfId="7" applyFont="1" applyFill="1" applyBorder="1" applyAlignment="1">
      <alignment horizontal="right" vertical="center"/>
    </xf>
    <xf numFmtId="165" fontId="2" fillId="0" borderId="11" xfId="0" applyNumberFormat="1" applyFont="1" applyFill="1" applyBorder="1" applyAlignment="1">
      <alignment horizontal="right"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49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/>
    </xf>
    <xf numFmtId="0" fontId="2" fillId="0" borderId="8" xfId="3" applyFont="1" applyFill="1" applyBorder="1" applyAlignment="1">
      <alignment horizontal="justify" vertical="center" wrapText="1"/>
    </xf>
    <xf numFmtId="0" fontId="2" fillId="0" borderId="0" xfId="3" applyFont="1" applyFill="1" applyBorder="1" applyAlignment="1">
      <alignment horizontal="justify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top" wrapText="1"/>
    </xf>
    <xf numFmtId="0" fontId="3" fillId="3" borderId="2" xfId="3" applyFont="1" applyFill="1" applyBorder="1" applyAlignment="1">
      <alignment horizontal="center" vertical="top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49" fontId="7" fillId="0" borderId="0" xfId="1" applyNumberFormat="1" applyFont="1" applyFill="1" applyAlignment="1">
      <alignment horizontal="center"/>
    </xf>
    <xf numFmtId="0" fontId="9" fillId="0" borderId="0" xfId="1" applyFont="1" applyFill="1" applyAlignment="1">
      <alignment horizontal="center" vertical="center"/>
    </xf>
    <xf numFmtId="0" fontId="3" fillId="3" borderId="1" xfId="4" applyFont="1" applyFill="1" applyBorder="1" applyAlignment="1">
      <alignment horizontal="center" vertical="top" wrapText="1"/>
    </xf>
    <xf numFmtId="0" fontId="3" fillId="3" borderId="2" xfId="4" applyFont="1" applyFill="1" applyBorder="1" applyAlignment="1">
      <alignment horizontal="center" vertical="top" wrapText="1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justify" vertical="justify" wrapText="1"/>
    </xf>
    <xf numFmtId="0" fontId="2" fillId="2" borderId="0" xfId="3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/>
    </xf>
    <xf numFmtId="0" fontId="12" fillId="0" borderId="0" xfId="4" applyFont="1"/>
    <xf numFmtId="0" fontId="2" fillId="0" borderId="0" xfId="4" applyFont="1"/>
    <xf numFmtId="0" fontId="1" fillId="0" borderId="0" xfId="4"/>
    <xf numFmtId="0" fontId="3" fillId="0" borderId="0" xfId="4" applyFont="1"/>
    <xf numFmtId="0" fontId="2" fillId="0" borderId="0" xfId="4" applyNumberFormat="1" applyFont="1" applyFill="1" applyAlignment="1">
      <alignment horizontal="center"/>
    </xf>
    <xf numFmtId="0" fontId="3" fillId="0" borderId="0" xfId="4" applyNumberFormat="1" applyFont="1" applyFill="1" applyAlignment="1">
      <alignment horizontal="center"/>
    </xf>
    <xf numFmtId="164" fontId="2" fillId="0" borderId="0" xfId="4" applyNumberFormat="1" applyFont="1" applyAlignment="1">
      <alignment horizontal="right"/>
    </xf>
    <xf numFmtId="0" fontId="3" fillId="3" borderId="12" xfId="4" applyFont="1" applyFill="1" applyBorder="1" applyAlignment="1">
      <alignment horizontal="center" vertical="center"/>
    </xf>
    <xf numFmtId="0" fontId="13" fillId="3" borderId="12" xfId="4" applyFont="1" applyFill="1" applyBorder="1" applyAlignment="1">
      <alignment horizontal="center"/>
    </xf>
    <xf numFmtId="0" fontId="13" fillId="3" borderId="8" xfId="4" applyFont="1" applyFill="1" applyBorder="1" applyAlignment="1">
      <alignment horizontal="center"/>
    </xf>
    <xf numFmtId="0" fontId="13" fillId="3" borderId="15" xfId="4" applyFont="1" applyFill="1" applyBorder="1" applyAlignment="1">
      <alignment horizontal="center"/>
    </xf>
    <xf numFmtId="0" fontId="3" fillId="3" borderId="5" xfId="4" applyFont="1" applyFill="1" applyBorder="1" applyAlignment="1">
      <alignment horizontal="center" vertical="center"/>
    </xf>
    <xf numFmtId="0" fontId="13" fillId="3" borderId="7" xfId="4" applyFont="1" applyFill="1" applyBorder="1" applyAlignment="1">
      <alignment horizontal="center"/>
    </xf>
    <xf numFmtId="0" fontId="13" fillId="3" borderId="11" xfId="4" applyFont="1" applyFill="1" applyBorder="1" applyAlignment="1">
      <alignment horizontal="center"/>
    </xf>
    <xf numFmtId="0" fontId="13" fillId="3" borderId="13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3" fillId="3" borderId="10" xfId="4" applyFont="1" applyFill="1" applyBorder="1" applyAlignment="1">
      <alignment horizontal="center"/>
    </xf>
    <xf numFmtId="0" fontId="13" fillId="3" borderId="9" xfId="4" applyFont="1" applyFill="1" applyBorder="1" applyAlignment="1">
      <alignment horizontal="center"/>
    </xf>
    <xf numFmtId="0" fontId="13" fillId="3" borderId="15" xfId="4" applyFont="1" applyFill="1" applyBorder="1" applyAlignment="1">
      <alignment horizontal="center"/>
    </xf>
    <xf numFmtId="49" fontId="13" fillId="3" borderId="1" xfId="4" applyNumberFormat="1" applyFont="1" applyFill="1" applyBorder="1" applyAlignment="1">
      <alignment horizontal="center" vertical="center" wrapText="1"/>
    </xf>
    <xf numFmtId="49" fontId="13" fillId="3" borderId="1" xfId="4" applyNumberFormat="1" applyFont="1" applyFill="1" applyBorder="1" applyAlignment="1">
      <alignment horizontal="center"/>
    </xf>
    <xf numFmtId="0" fontId="13" fillId="3" borderId="14" xfId="4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center" vertical="center" wrapText="1"/>
    </xf>
    <xf numFmtId="49" fontId="13" fillId="3" borderId="2" xfId="4" applyNumberFormat="1" applyFont="1" applyFill="1" applyBorder="1" applyAlignment="1">
      <alignment horizontal="center"/>
    </xf>
    <xf numFmtId="0" fontId="13" fillId="3" borderId="14" xfId="4" applyFont="1" applyFill="1" applyBorder="1" applyAlignment="1">
      <alignment horizontal="center" vertical="top" wrapText="1"/>
    </xf>
    <xf numFmtId="0" fontId="3" fillId="3" borderId="7" xfId="4" applyFont="1" applyFill="1" applyBorder="1" applyAlignment="1">
      <alignment horizontal="center" vertical="center"/>
    </xf>
    <xf numFmtId="49" fontId="13" fillId="3" borderId="3" xfId="4" applyNumberFormat="1" applyFont="1" applyFill="1" applyBorder="1" applyAlignment="1">
      <alignment horizontal="center" vertical="center" wrapText="1"/>
    </xf>
    <xf numFmtId="0" fontId="13" fillId="3" borderId="3" xfId="4" applyFont="1" applyFill="1" applyBorder="1" applyAlignment="1">
      <alignment horizontal="center" vertical="top" wrapText="1"/>
    </xf>
    <xf numFmtId="0" fontId="13" fillId="3" borderId="13" xfId="4" applyFont="1" applyFill="1" applyBorder="1" applyAlignment="1">
      <alignment horizontal="center" vertical="top" wrapText="1"/>
    </xf>
    <xf numFmtId="0" fontId="2" fillId="0" borderId="5" xfId="4" applyFont="1" applyBorder="1"/>
    <xf numFmtId="4" fontId="3" fillId="0" borderId="1" xfId="4" applyNumberFormat="1" applyFont="1" applyBorder="1"/>
    <xf numFmtId="4" fontId="3" fillId="0" borderId="12" xfId="4" applyNumberFormat="1" applyFont="1" applyBorder="1"/>
    <xf numFmtId="0" fontId="2" fillId="0" borderId="5" xfId="4" applyFont="1" applyBorder="1" applyAlignment="1">
      <alignment horizontal="left"/>
    </xf>
    <xf numFmtId="4" fontId="3" fillId="0" borderId="2" xfId="4" applyNumberFormat="1" applyFont="1" applyBorder="1"/>
    <xf numFmtId="4" fontId="3" fillId="0" borderId="5" xfId="4" applyNumberFormat="1" applyFont="1" applyBorder="1"/>
    <xf numFmtId="4" fontId="2" fillId="0" borderId="5" xfId="4" applyNumberFormat="1" applyFont="1" applyBorder="1"/>
    <xf numFmtId="4" fontId="2" fillId="0" borderId="2" xfId="4" applyNumberFormat="1" applyFont="1" applyBorder="1"/>
    <xf numFmtId="0" fontId="2" fillId="0" borderId="5" xfId="4" applyFont="1" applyBorder="1" applyAlignment="1">
      <alignment horizontal="left" wrapText="1"/>
    </xf>
    <xf numFmtId="0" fontId="2" fillId="0" borderId="5" xfId="4" applyFont="1" applyBorder="1" applyAlignment="1">
      <alignment horizontal="left" indent="1"/>
    </xf>
    <xf numFmtId="4" fontId="1" fillId="0" borderId="0" xfId="4" applyNumberFormat="1"/>
    <xf numFmtId="4" fontId="2" fillId="0" borderId="5" xfId="4" applyNumberFormat="1" applyFont="1" applyFill="1" applyBorder="1"/>
    <xf numFmtId="0" fontId="2" fillId="0" borderId="7" xfId="4" applyFont="1" applyBorder="1" applyAlignment="1">
      <alignment horizontal="left" indent="1"/>
    </xf>
    <xf numFmtId="4" fontId="2" fillId="0" borderId="7" xfId="4" applyNumberFormat="1" applyFont="1" applyBorder="1"/>
    <xf numFmtId="4" fontId="2" fillId="0" borderId="3" xfId="4" applyNumberFormat="1" applyFont="1" applyBorder="1"/>
    <xf numFmtId="0" fontId="2" fillId="3" borderId="5" xfId="4" applyFont="1" applyFill="1" applyBorder="1"/>
    <xf numFmtId="4" fontId="3" fillId="3" borderId="3" xfId="4" applyNumberFormat="1" applyFont="1" applyFill="1" applyBorder="1"/>
    <xf numFmtId="4" fontId="3" fillId="3" borderId="4" xfId="4" applyNumberFormat="1" applyFont="1" applyFill="1" applyBorder="1"/>
    <xf numFmtId="0" fontId="2" fillId="0" borderId="6" xfId="4" applyFont="1" applyBorder="1"/>
    <xf numFmtId="0" fontId="2" fillId="0" borderId="10" xfId="4" applyFont="1" applyBorder="1"/>
    <xf numFmtId="0" fontId="2" fillId="0" borderId="9" xfId="4" applyFont="1" applyBorder="1"/>
    <xf numFmtId="0" fontId="3" fillId="3" borderId="6" xfId="4" applyFont="1" applyFill="1" applyBorder="1" applyAlignment="1">
      <alignment horizontal="center"/>
    </xf>
    <xf numFmtId="0" fontId="3" fillId="3" borderId="10" xfId="4" applyFont="1" applyFill="1" applyBorder="1" applyAlignment="1">
      <alignment horizontal="center"/>
    </xf>
    <xf numFmtId="0" fontId="3" fillId="3" borderId="9" xfId="4" applyFont="1" applyFill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6" xfId="4" applyFont="1" applyBorder="1" applyAlignment="1">
      <alignment horizontal="center"/>
    </xf>
    <xf numFmtId="4" fontId="2" fillId="0" borderId="10" xfId="4" applyNumberFormat="1" applyFont="1" applyBorder="1"/>
    <xf numFmtId="4" fontId="2" fillId="0" borderId="9" xfId="4" applyNumberFormat="1" applyFont="1" applyBorder="1"/>
    <xf numFmtId="0" fontId="3" fillId="0" borderId="6" xfId="4" applyFont="1" applyBorder="1" applyAlignment="1">
      <alignment horizontal="center"/>
    </xf>
    <xf numFmtId="0" fontId="3" fillId="0" borderId="10" xfId="4" applyFont="1" applyBorder="1" applyAlignment="1">
      <alignment horizontal="center"/>
    </xf>
    <xf numFmtId="0" fontId="3" fillId="0" borderId="9" xfId="4" applyFont="1" applyBorder="1" applyAlignment="1">
      <alignment horizontal="center"/>
    </xf>
    <xf numFmtId="0" fontId="2" fillId="3" borderId="6" xfId="4" applyFont="1" applyFill="1" applyBorder="1"/>
    <xf numFmtId="0" fontId="3" fillId="3" borderId="10" xfId="4" applyFont="1" applyFill="1" applyBorder="1" applyAlignment="1">
      <alignment horizontal="center"/>
    </xf>
    <xf numFmtId="0" fontId="3" fillId="3" borderId="6" xfId="4" applyFont="1" applyFill="1" applyBorder="1" applyAlignment="1">
      <alignment horizontal="center"/>
    </xf>
    <xf numFmtId="0" fontId="2" fillId="3" borderId="10" xfId="4" applyFont="1" applyFill="1" applyBorder="1"/>
    <xf numFmtId="4" fontId="2" fillId="3" borderId="9" xfId="4" applyNumberFormat="1" applyFont="1" applyFill="1" applyBorder="1"/>
    <xf numFmtId="167" fontId="2" fillId="3" borderId="9" xfId="4" applyNumberFormat="1" applyFont="1" applyFill="1" applyBorder="1"/>
    <xf numFmtId="0" fontId="2" fillId="0" borderId="6" xfId="4" applyFont="1" applyBorder="1" applyAlignment="1"/>
    <xf numFmtId="0" fontId="2" fillId="0" borderId="10" xfId="4" applyFont="1" applyBorder="1" applyAlignment="1"/>
    <xf numFmtId="0" fontId="2" fillId="0" borderId="9" xfId="4" applyFont="1" applyBorder="1" applyAlignment="1"/>
    <xf numFmtId="167" fontId="2" fillId="0" borderId="9" xfId="4" applyNumberFormat="1" applyFont="1" applyBorder="1"/>
    <xf numFmtId="0" fontId="2" fillId="0" borderId="8" xfId="4" applyNumberFormat="1" applyFont="1" applyFill="1" applyBorder="1" applyAlignment="1"/>
    <xf numFmtId="0" fontId="2" fillId="0" borderId="8" xfId="4" applyFont="1" applyBorder="1"/>
    <xf numFmtId="0" fontId="2" fillId="0" borderId="0" xfId="4" applyFont="1" applyAlignment="1">
      <alignment horizontal="left" wrapText="1"/>
    </xf>
    <xf numFmtId="0" fontId="2" fillId="0" borderId="0" xfId="4" applyFont="1" applyAlignment="1" applyProtection="1">
      <alignment horizontal="left" wrapText="1"/>
      <protection locked="0"/>
    </xf>
    <xf numFmtId="0" fontId="2" fillId="0" borderId="0" xfId="4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wrapText="1"/>
      <protection locked="0"/>
    </xf>
  </cellXfs>
  <cellStyles count="9">
    <cellStyle name="Normal" xfId="0" builtinId="0"/>
    <cellStyle name="Normal 2" xfId="2"/>
    <cellStyle name="Normal 2 2" xfId="5"/>
    <cellStyle name="Normal 2 3" xfId="4"/>
    <cellStyle name="Normal 3" xfId="3"/>
    <cellStyle name="Normal 3 2" xfId="6"/>
    <cellStyle name="Normal 4" xfId="1"/>
    <cellStyle name="Normal 5" xfId="8"/>
    <cellStyle name="Vírgula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I%20-%203Q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 Pessoal Uniã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tabSelected="1" topLeftCell="A25" zoomScaleNormal="100" workbookViewId="0">
      <selection activeCell="A43" sqref="A43:O43"/>
    </sheetView>
  </sheetViews>
  <sheetFormatPr defaultColWidth="9.140625" defaultRowHeight="11.25" customHeight="1" x14ac:dyDescent="0.2"/>
  <cols>
    <col min="1" max="1" width="63.7109375" style="99" customWidth="1"/>
    <col min="2" max="2" width="11.7109375" style="99" bestFit="1" customWidth="1"/>
    <col min="3" max="11" width="12.5703125" style="99" customWidth="1"/>
    <col min="12" max="12" width="16.140625" style="99" bestFit="1" customWidth="1"/>
    <col min="13" max="13" width="12.5703125" style="99" customWidth="1"/>
    <col min="14" max="14" width="13.140625" style="99" bestFit="1" customWidth="1"/>
    <col min="15" max="15" width="15.42578125" style="99" customWidth="1"/>
    <col min="16" max="16" width="13.85546875" style="99" bestFit="1" customWidth="1"/>
    <col min="17" max="16384" width="9.140625" style="99"/>
  </cols>
  <sheetData>
    <row r="1" spans="1:15" ht="15.75" x14ac:dyDescent="0.25">
      <c r="A1" s="97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11.25" customHeight="1" x14ac:dyDescent="0.2">
      <c r="A2" s="100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1.25" customHeight="1" x14ac:dyDescent="0.2">
      <c r="A3" s="101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ht="11.25" customHeight="1" x14ac:dyDescent="0.2">
      <c r="A4" s="101" t="s">
        <v>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5" ht="11.25" customHeight="1" x14ac:dyDescent="0.2">
      <c r="A5" s="101" t="s">
        <v>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ht="11.25" customHeight="1" x14ac:dyDescent="0.2">
      <c r="A6" s="102" t="s">
        <v>66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1:15" ht="11.25" customHeight="1" x14ac:dyDescent="0.2">
      <c r="A7" s="101" t="s">
        <v>3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5" ht="11.25" customHeight="1" x14ac:dyDescent="0.2">
      <c r="A8" s="101" t="s">
        <v>67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5" ht="11.25" customHeight="1" x14ac:dyDescent="0.2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1:15" ht="11.25" customHeight="1" x14ac:dyDescent="0.2">
      <c r="A10" s="98" t="s">
        <v>68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103">
        <v>1</v>
      </c>
    </row>
    <row r="11" spans="1:15" ht="11.25" customHeight="1" x14ac:dyDescent="0.2">
      <c r="A11" s="104"/>
      <c r="B11" s="105" t="s">
        <v>69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</row>
    <row r="12" spans="1:15" ht="11.25" customHeight="1" x14ac:dyDescent="0.2">
      <c r="A12" s="108"/>
      <c r="B12" s="109" t="s">
        <v>70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/>
    </row>
    <row r="13" spans="1:15" ht="11.25" customHeight="1" x14ac:dyDescent="0.2">
      <c r="A13" s="108" t="s">
        <v>15</v>
      </c>
      <c r="B13" s="112" t="s">
        <v>71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4"/>
      <c r="O13" s="115" t="s">
        <v>72</v>
      </c>
    </row>
    <row r="14" spans="1:15" ht="11.25" customHeight="1" x14ac:dyDescent="0.2">
      <c r="A14" s="108"/>
      <c r="B14" s="116" t="s">
        <v>73</v>
      </c>
      <c r="C14" s="116" t="s">
        <v>74</v>
      </c>
      <c r="D14" s="116" t="s">
        <v>75</v>
      </c>
      <c r="E14" s="116" t="s">
        <v>76</v>
      </c>
      <c r="F14" s="116" t="s">
        <v>77</v>
      </c>
      <c r="G14" s="116" t="s">
        <v>78</v>
      </c>
      <c r="H14" s="116" t="s">
        <v>79</v>
      </c>
      <c r="I14" s="116" t="s">
        <v>80</v>
      </c>
      <c r="J14" s="116" t="s">
        <v>81</v>
      </c>
      <c r="K14" s="116" t="s">
        <v>82</v>
      </c>
      <c r="L14" s="116" t="s">
        <v>83</v>
      </c>
      <c r="M14" s="116" t="s">
        <v>84</v>
      </c>
      <c r="N14" s="117" t="s">
        <v>85</v>
      </c>
      <c r="O14" s="118" t="s">
        <v>86</v>
      </c>
    </row>
    <row r="15" spans="1:15" ht="11.25" customHeight="1" x14ac:dyDescent="0.2">
      <c r="A15" s="108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20" t="s">
        <v>87</v>
      </c>
      <c r="O15" s="118" t="s">
        <v>88</v>
      </c>
    </row>
    <row r="16" spans="1:15" ht="11.25" customHeight="1" x14ac:dyDescent="0.2">
      <c r="A16" s="108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20" t="s">
        <v>89</v>
      </c>
      <c r="O16" s="121" t="s">
        <v>90</v>
      </c>
    </row>
    <row r="17" spans="1:16" ht="11.25" customHeight="1" x14ac:dyDescent="0.2">
      <c r="A17" s="122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4" t="s">
        <v>4</v>
      </c>
      <c r="O17" s="125" t="s">
        <v>5</v>
      </c>
    </row>
    <row r="18" spans="1:16" ht="11.25" customHeight="1" x14ac:dyDescent="0.2">
      <c r="A18" s="126" t="s">
        <v>91</v>
      </c>
      <c r="B18" s="127">
        <f t="shared" ref="B18:M18" si="0">B19+B22+B25</f>
        <v>473445504.59000003</v>
      </c>
      <c r="C18" s="127">
        <f t="shared" si="0"/>
        <v>373891010.13999999</v>
      </c>
      <c r="D18" s="127">
        <f t="shared" si="0"/>
        <v>375510173.19000006</v>
      </c>
      <c r="E18" s="127">
        <f t="shared" si="0"/>
        <v>377086131.80000001</v>
      </c>
      <c r="F18" s="127">
        <f t="shared" si="0"/>
        <v>373728652.88</v>
      </c>
      <c r="G18" s="127">
        <f t="shared" si="0"/>
        <v>402946099.84000003</v>
      </c>
      <c r="H18" s="127">
        <f t="shared" si="0"/>
        <v>376966244.67999995</v>
      </c>
      <c r="I18" s="127">
        <f t="shared" si="0"/>
        <v>372545774.32999998</v>
      </c>
      <c r="J18" s="127">
        <f t="shared" si="0"/>
        <v>370855812.13</v>
      </c>
      <c r="K18" s="127">
        <f t="shared" si="0"/>
        <v>347929545.35000002</v>
      </c>
      <c r="L18" s="127">
        <f t="shared" si="0"/>
        <v>369854999.19</v>
      </c>
      <c r="M18" s="127">
        <f t="shared" si="0"/>
        <v>600369961.21000004</v>
      </c>
      <c r="N18" s="128">
        <f t="shared" ref="N18:N24" si="1">SUM(B18:M18)</f>
        <v>4815129909.3299999</v>
      </c>
      <c r="O18" s="127">
        <f>O19+O22</f>
        <v>24981647.43</v>
      </c>
    </row>
    <row r="19" spans="1:16" ht="11.25" customHeight="1" x14ac:dyDescent="0.2">
      <c r="A19" s="129" t="s">
        <v>92</v>
      </c>
      <c r="B19" s="130">
        <f t="shared" ref="B19:M19" si="2">B20+B21</f>
        <v>270826652.73000002</v>
      </c>
      <c r="C19" s="130">
        <f t="shared" si="2"/>
        <v>227233551.94999999</v>
      </c>
      <c r="D19" s="130">
        <f t="shared" si="2"/>
        <v>228467468.21000004</v>
      </c>
      <c r="E19" s="130">
        <f t="shared" si="2"/>
        <v>230934283.66999999</v>
      </c>
      <c r="F19" s="130">
        <f t="shared" si="2"/>
        <v>227369853.65000001</v>
      </c>
      <c r="G19" s="130">
        <f t="shared" si="2"/>
        <v>257296404.57000002</v>
      </c>
      <c r="H19" s="130">
        <f t="shared" si="2"/>
        <v>231195745.59</v>
      </c>
      <c r="I19" s="130">
        <f t="shared" si="2"/>
        <v>226975201.69</v>
      </c>
      <c r="J19" s="130">
        <f t="shared" si="2"/>
        <v>225930562.61000001</v>
      </c>
      <c r="K19" s="130">
        <f t="shared" si="2"/>
        <v>203430898.09999999</v>
      </c>
      <c r="L19" s="130">
        <f t="shared" si="2"/>
        <v>224743410.93000001</v>
      </c>
      <c r="M19" s="130">
        <f t="shared" si="2"/>
        <v>374229145.21000004</v>
      </c>
      <c r="N19" s="131">
        <f t="shared" si="1"/>
        <v>2928633178.9099998</v>
      </c>
      <c r="O19" s="130">
        <f>O20+O21</f>
        <v>24981647.43</v>
      </c>
    </row>
    <row r="20" spans="1:16" ht="11.25" customHeight="1" x14ac:dyDescent="0.2">
      <c r="A20" s="129" t="s">
        <v>93</v>
      </c>
      <c r="B20" s="132">
        <v>230819385.25999999</v>
      </c>
      <c r="C20" s="132">
        <v>187405094.16</v>
      </c>
      <c r="D20" s="132">
        <v>188462614.64000005</v>
      </c>
      <c r="E20" s="132">
        <v>190998882.00999999</v>
      </c>
      <c r="F20" s="132">
        <v>187612180.18000001</v>
      </c>
      <c r="G20" s="132">
        <v>217486043.57000002</v>
      </c>
      <c r="H20" s="132">
        <v>191151218.21000001</v>
      </c>
      <c r="I20" s="132">
        <v>186937432.46000001</v>
      </c>
      <c r="J20" s="132">
        <v>186105958.21000004</v>
      </c>
      <c r="K20" s="132">
        <v>181540168.28</v>
      </c>
      <c r="L20" s="132">
        <v>185988183.57000002</v>
      </c>
      <c r="M20" s="132">
        <v>307218451.19000006</v>
      </c>
      <c r="N20" s="132">
        <f t="shared" si="1"/>
        <v>2441725611.7399998</v>
      </c>
      <c r="O20" s="133">
        <v>0</v>
      </c>
    </row>
    <row r="21" spans="1:16" ht="11.25" customHeight="1" x14ac:dyDescent="0.2">
      <c r="A21" s="129" t="s">
        <v>94</v>
      </c>
      <c r="B21" s="132">
        <v>40007267.469999999</v>
      </c>
      <c r="C21" s="132">
        <v>39828457.790000007</v>
      </c>
      <c r="D21" s="132">
        <v>40004853.57</v>
      </c>
      <c r="E21" s="132">
        <v>39935401.659999996</v>
      </c>
      <c r="F21" s="132">
        <v>39757673.470000006</v>
      </c>
      <c r="G21" s="132">
        <v>39810361</v>
      </c>
      <c r="H21" s="132">
        <v>40044527.380000003</v>
      </c>
      <c r="I21" s="132">
        <v>40037769.230000004</v>
      </c>
      <c r="J21" s="132">
        <v>39824604.399999991</v>
      </c>
      <c r="K21" s="132">
        <v>21890729.82</v>
      </c>
      <c r="L21" s="132">
        <v>38755227.359999999</v>
      </c>
      <c r="M21" s="132">
        <v>67010694.019999996</v>
      </c>
      <c r="N21" s="132">
        <f t="shared" si="1"/>
        <v>486907567.17000002</v>
      </c>
      <c r="O21" s="133">
        <v>24981647.43</v>
      </c>
    </row>
    <row r="22" spans="1:16" ht="11.25" customHeight="1" x14ac:dyDescent="0.2">
      <c r="A22" s="129" t="s">
        <v>95</v>
      </c>
      <c r="B22" s="130">
        <f t="shared" ref="B22:M22" si="3">B23+B24</f>
        <v>202618851.86000001</v>
      </c>
      <c r="C22" s="130">
        <f t="shared" si="3"/>
        <v>146657458.19000003</v>
      </c>
      <c r="D22" s="130">
        <f t="shared" si="3"/>
        <v>147042704.97999999</v>
      </c>
      <c r="E22" s="130">
        <f t="shared" si="3"/>
        <v>146151848.13000003</v>
      </c>
      <c r="F22" s="130">
        <f t="shared" si="3"/>
        <v>146358799.22999999</v>
      </c>
      <c r="G22" s="130">
        <f t="shared" si="3"/>
        <v>145649695.27000001</v>
      </c>
      <c r="H22" s="130">
        <f t="shared" si="3"/>
        <v>145770499.08999997</v>
      </c>
      <c r="I22" s="130">
        <f t="shared" si="3"/>
        <v>145570572.63999999</v>
      </c>
      <c r="J22" s="130">
        <f t="shared" si="3"/>
        <v>144925249.52000001</v>
      </c>
      <c r="K22" s="130">
        <f t="shared" si="3"/>
        <v>144498647.25</v>
      </c>
      <c r="L22" s="130">
        <f t="shared" si="3"/>
        <v>145111588.25999999</v>
      </c>
      <c r="M22" s="130">
        <f t="shared" si="3"/>
        <v>226140816</v>
      </c>
      <c r="N22" s="131">
        <f t="shared" si="1"/>
        <v>1886496730.4199998</v>
      </c>
      <c r="O22" s="130">
        <v>0</v>
      </c>
    </row>
    <row r="23" spans="1:16" ht="11.25" customHeight="1" x14ac:dyDescent="0.2">
      <c r="A23" s="129" t="s">
        <v>96</v>
      </c>
      <c r="B23" s="132">
        <v>161210646.06</v>
      </c>
      <c r="C23" s="132">
        <v>115785406.45000002</v>
      </c>
      <c r="D23" s="132">
        <v>116343626.16</v>
      </c>
      <c r="E23" s="132">
        <v>115639486.10000002</v>
      </c>
      <c r="F23" s="132">
        <v>115363552.67999999</v>
      </c>
      <c r="G23" s="132">
        <v>114855376.92</v>
      </c>
      <c r="H23" s="132">
        <v>114744582.34999999</v>
      </c>
      <c r="I23" s="132">
        <v>115034501.17</v>
      </c>
      <c r="J23" s="132">
        <v>114408584.57000001</v>
      </c>
      <c r="K23" s="132">
        <v>114172048.89</v>
      </c>
      <c r="L23" s="132">
        <v>114641936.64999999</v>
      </c>
      <c r="M23" s="132">
        <v>179492060.44</v>
      </c>
      <c r="N23" s="132">
        <f t="shared" si="1"/>
        <v>1491691808.4400001</v>
      </c>
      <c r="O23" s="133">
        <v>0</v>
      </c>
    </row>
    <row r="24" spans="1:16" ht="11.25" customHeight="1" x14ac:dyDescent="0.2">
      <c r="A24" s="129" t="s">
        <v>97</v>
      </c>
      <c r="B24" s="132">
        <v>41408205.800000004</v>
      </c>
      <c r="C24" s="132">
        <v>30872051.739999998</v>
      </c>
      <c r="D24" s="132">
        <v>30699078.819999997</v>
      </c>
      <c r="E24" s="132">
        <v>30512362.030000001</v>
      </c>
      <c r="F24" s="132">
        <v>30995246.549999997</v>
      </c>
      <c r="G24" s="132">
        <v>30794318.350000001</v>
      </c>
      <c r="H24" s="132">
        <v>31025916.739999995</v>
      </c>
      <c r="I24" s="132">
        <v>30536071.469999999</v>
      </c>
      <c r="J24" s="132">
        <v>30516664.950000003</v>
      </c>
      <c r="K24" s="132">
        <v>30326598.359999999</v>
      </c>
      <c r="L24" s="132">
        <v>30469651.609999999</v>
      </c>
      <c r="M24" s="132">
        <v>46648755.559999995</v>
      </c>
      <c r="N24" s="132">
        <f t="shared" si="1"/>
        <v>394804921.98000002</v>
      </c>
      <c r="O24" s="133">
        <v>0</v>
      </c>
    </row>
    <row r="25" spans="1:16" ht="22.5" x14ac:dyDescent="0.2">
      <c r="A25" s="134" t="s">
        <v>98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</row>
    <row r="26" spans="1:16" ht="12.75" x14ac:dyDescent="0.2">
      <c r="A26" s="129" t="s">
        <v>99</v>
      </c>
      <c r="B26" s="133">
        <v>0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</row>
    <row r="27" spans="1:16" ht="11.25" customHeight="1" x14ac:dyDescent="0.2">
      <c r="A27" s="126" t="s">
        <v>100</v>
      </c>
      <c r="B27" s="130">
        <f t="shared" ref="B27:M27" si="4">SUM(B28:B31)</f>
        <v>2774957.4199999995</v>
      </c>
      <c r="C27" s="130">
        <f t="shared" si="4"/>
        <v>2300764.7999999998</v>
      </c>
      <c r="D27" s="130">
        <f t="shared" si="4"/>
        <v>73300546.729999989</v>
      </c>
      <c r="E27" s="130">
        <f t="shared" si="4"/>
        <v>74124670.879999995</v>
      </c>
      <c r="F27" s="130">
        <f t="shared" si="4"/>
        <v>73112716.530000001</v>
      </c>
      <c r="G27" s="130">
        <f t="shared" si="4"/>
        <v>72755621.769999996</v>
      </c>
      <c r="H27" s="130">
        <f t="shared" si="4"/>
        <v>75097950.770000011</v>
      </c>
      <c r="I27" s="130">
        <f t="shared" si="4"/>
        <v>72021368.520000011</v>
      </c>
      <c r="J27" s="130">
        <f t="shared" si="4"/>
        <v>65436920.870000005</v>
      </c>
      <c r="K27" s="130">
        <f t="shared" si="4"/>
        <v>679473.79</v>
      </c>
      <c r="L27" s="130">
        <f t="shared" si="4"/>
        <v>4017795.6900000004</v>
      </c>
      <c r="M27" s="130">
        <f t="shared" si="4"/>
        <v>5835735.2200000007</v>
      </c>
      <c r="N27" s="131">
        <f>SUM(B27:M27)</f>
        <v>521458522.99000001</v>
      </c>
      <c r="O27" s="130">
        <v>0</v>
      </c>
    </row>
    <row r="28" spans="1:16" ht="11.25" customHeight="1" x14ac:dyDescent="0.2">
      <c r="A28" s="135" t="s">
        <v>101</v>
      </c>
      <c r="B28" s="132">
        <v>4663.46</v>
      </c>
      <c r="C28" s="132">
        <v>1560229.08</v>
      </c>
      <c r="D28" s="132">
        <v>1252578.73</v>
      </c>
      <c r="E28" s="132">
        <v>3426993.24</v>
      </c>
      <c r="F28" s="132">
        <v>2039044.76</v>
      </c>
      <c r="G28" s="132">
        <v>1936597.11</v>
      </c>
      <c r="H28" s="132">
        <v>4325314.99</v>
      </c>
      <c r="I28" s="132">
        <v>1827604.02</v>
      </c>
      <c r="J28" s="132">
        <v>1911524.19</v>
      </c>
      <c r="K28" s="132">
        <v>557065.6</v>
      </c>
      <c r="L28" s="132">
        <v>3572022.91</v>
      </c>
      <c r="M28" s="132">
        <v>4711405.9400000004</v>
      </c>
      <c r="N28" s="132">
        <f t="shared" ref="N28:N29" si="5">SUM(B28:M28)</f>
        <v>27125044.030000001</v>
      </c>
      <c r="O28" s="133">
        <v>0</v>
      </c>
      <c r="P28" s="136"/>
    </row>
    <row r="29" spans="1:16" ht="11.25" customHeight="1" x14ac:dyDescent="0.2">
      <c r="A29" s="135" t="s">
        <v>102</v>
      </c>
      <c r="B29" s="132">
        <v>0</v>
      </c>
      <c r="C29" s="132">
        <v>0</v>
      </c>
      <c r="D29" s="132">
        <v>0</v>
      </c>
      <c r="E29" s="132">
        <v>0</v>
      </c>
      <c r="F29" s="132">
        <v>0</v>
      </c>
      <c r="G29" s="132">
        <v>0</v>
      </c>
      <c r="H29" s="132">
        <v>0</v>
      </c>
      <c r="I29" s="132">
        <v>0</v>
      </c>
      <c r="J29" s="132">
        <v>0</v>
      </c>
      <c r="K29" s="132">
        <v>0</v>
      </c>
      <c r="L29" s="132">
        <v>0</v>
      </c>
      <c r="M29" s="132">
        <v>0</v>
      </c>
      <c r="N29" s="132">
        <f t="shared" si="5"/>
        <v>0</v>
      </c>
      <c r="O29" s="133">
        <v>0</v>
      </c>
      <c r="P29" s="136"/>
    </row>
    <row r="30" spans="1:16" ht="11.25" customHeight="1" x14ac:dyDescent="0.2">
      <c r="A30" s="135" t="s">
        <v>103</v>
      </c>
      <c r="B30" s="137">
        <v>2770293.9599999995</v>
      </c>
      <c r="C30" s="137">
        <v>740535.71999999986</v>
      </c>
      <c r="D30" s="137">
        <v>1542762.5400000003</v>
      </c>
      <c r="E30" s="137">
        <v>268727.18</v>
      </c>
      <c r="F30" s="137">
        <v>757419.46999999974</v>
      </c>
      <c r="G30" s="137">
        <v>650179.06000000006</v>
      </c>
      <c r="H30" s="137">
        <v>617950.27</v>
      </c>
      <c r="I30" s="137">
        <v>132781.32</v>
      </c>
      <c r="J30" s="137">
        <v>70931.19</v>
      </c>
      <c r="K30" s="137">
        <v>122408.19</v>
      </c>
      <c r="L30" s="137">
        <v>445772.78</v>
      </c>
      <c r="M30" s="137">
        <v>1124329.28</v>
      </c>
      <c r="N30" s="137">
        <f>SUM(B30:M30)</f>
        <v>9244090.9600000009</v>
      </c>
      <c r="O30" s="133">
        <v>0</v>
      </c>
      <c r="P30" s="136"/>
    </row>
    <row r="31" spans="1:16" ht="11.25" customHeight="1" x14ac:dyDescent="0.2">
      <c r="A31" s="138" t="s">
        <v>104</v>
      </c>
      <c r="B31" s="139">
        <v>0</v>
      </c>
      <c r="C31" s="139">
        <v>0</v>
      </c>
      <c r="D31" s="139">
        <v>70505205.459999993</v>
      </c>
      <c r="E31" s="139">
        <v>70428950.459999993</v>
      </c>
      <c r="F31" s="139">
        <v>70316252.299999997</v>
      </c>
      <c r="G31" s="139">
        <v>70168845.599999994</v>
      </c>
      <c r="H31" s="139">
        <v>70154685.510000005</v>
      </c>
      <c r="I31" s="139">
        <v>70060983.180000007</v>
      </c>
      <c r="J31" s="139">
        <v>63454465.490000002</v>
      </c>
      <c r="K31" s="139">
        <v>0</v>
      </c>
      <c r="L31" s="139">
        <v>0</v>
      </c>
      <c r="M31" s="139">
        <v>0</v>
      </c>
      <c r="N31" s="132">
        <f>SUM(B31:M31)</f>
        <v>485089387.99999994</v>
      </c>
      <c r="O31" s="140">
        <v>0</v>
      </c>
      <c r="P31" s="136"/>
    </row>
    <row r="32" spans="1:16" ht="11.25" customHeight="1" x14ac:dyDescent="0.2">
      <c r="A32" s="141" t="s">
        <v>105</v>
      </c>
      <c r="B32" s="142">
        <f>B18-B27</f>
        <v>470670547.17000002</v>
      </c>
      <c r="C32" s="142">
        <f t="shared" ref="C32:O32" si="6">C18-C27</f>
        <v>371590245.33999997</v>
      </c>
      <c r="D32" s="142">
        <f t="shared" si="6"/>
        <v>302209626.46000004</v>
      </c>
      <c r="E32" s="142">
        <f>E18-E27</f>
        <v>302961460.92000002</v>
      </c>
      <c r="F32" s="142">
        <f t="shared" si="6"/>
        <v>300615936.35000002</v>
      </c>
      <c r="G32" s="142">
        <f t="shared" si="6"/>
        <v>330190478.07000005</v>
      </c>
      <c r="H32" s="142">
        <f t="shared" si="6"/>
        <v>301868293.90999997</v>
      </c>
      <c r="I32" s="142">
        <f t="shared" si="6"/>
        <v>300524405.80999994</v>
      </c>
      <c r="J32" s="142">
        <f t="shared" si="6"/>
        <v>305418891.25999999</v>
      </c>
      <c r="K32" s="142">
        <f t="shared" si="6"/>
        <v>347250071.56</v>
      </c>
      <c r="L32" s="142">
        <f t="shared" si="6"/>
        <v>365837203.5</v>
      </c>
      <c r="M32" s="142">
        <f t="shared" si="6"/>
        <v>594534225.99000001</v>
      </c>
      <c r="N32" s="143">
        <f>N18-N27</f>
        <v>4293671386.3400002</v>
      </c>
      <c r="O32" s="142">
        <f t="shared" si="6"/>
        <v>24981647.43</v>
      </c>
    </row>
    <row r="33" spans="1:15" ht="11.25" customHeight="1" x14ac:dyDescent="0.2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6"/>
    </row>
    <row r="34" spans="1:15" ht="11.25" customHeight="1" x14ac:dyDescent="0.2">
      <c r="A34" s="147" t="s">
        <v>106</v>
      </c>
      <c r="B34" s="148"/>
      <c r="C34" s="148"/>
      <c r="D34" s="148"/>
      <c r="E34" s="148"/>
      <c r="F34" s="147" t="s">
        <v>16</v>
      </c>
      <c r="G34" s="148"/>
      <c r="H34" s="148"/>
      <c r="I34" s="148"/>
      <c r="J34" s="148"/>
      <c r="K34" s="148"/>
      <c r="L34" s="148"/>
      <c r="M34" s="147" t="s">
        <v>107</v>
      </c>
      <c r="N34" s="148"/>
      <c r="O34" s="149"/>
    </row>
    <row r="35" spans="1:15" ht="11.25" customHeight="1" x14ac:dyDescent="0.2">
      <c r="A35" s="144" t="s">
        <v>108</v>
      </c>
      <c r="B35" s="150"/>
      <c r="C35" s="150"/>
      <c r="D35" s="150"/>
      <c r="E35" s="150"/>
      <c r="F35" s="151"/>
      <c r="G35" s="150"/>
      <c r="H35" s="152"/>
      <c r="I35" s="152"/>
      <c r="J35" s="152"/>
      <c r="K35" s="152"/>
      <c r="L35" s="153">
        <v>1253427307000</v>
      </c>
      <c r="M35" s="154" t="s">
        <v>109</v>
      </c>
      <c r="N35" s="155"/>
      <c r="O35" s="156"/>
    </row>
    <row r="36" spans="1:15" ht="12.75" x14ac:dyDescent="0.2">
      <c r="A36" s="157" t="s">
        <v>110</v>
      </c>
      <c r="B36" s="158"/>
      <c r="C36" s="158"/>
      <c r="D36" s="158"/>
      <c r="E36" s="158"/>
      <c r="F36" s="159"/>
      <c r="G36" s="158"/>
      <c r="H36" s="160"/>
      <c r="I36" s="160"/>
      <c r="J36" s="160"/>
      <c r="K36" s="160"/>
      <c r="L36" s="161">
        <f>N32+O32</f>
        <v>4318653033.7700005</v>
      </c>
      <c r="M36" s="159"/>
      <c r="N36" s="160"/>
      <c r="O36" s="162">
        <f>L36/L35*100</f>
        <v>0.34454754652716374</v>
      </c>
    </row>
    <row r="37" spans="1:15" ht="11.25" customHeight="1" x14ac:dyDescent="0.2">
      <c r="A37" s="163" t="s">
        <v>111</v>
      </c>
      <c r="B37" s="164"/>
      <c r="C37" s="164"/>
      <c r="D37" s="164"/>
      <c r="E37" s="165"/>
      <c r="F37" s="144"/>
      <c r="G37" s="145"/>
      <c r="H37" s="145"/>
      <c r="I37" s="145"/>
      <c r="J37" s="145"/>
      <c r="K37" s="145"/>
      <c r="L37" s="153">
        <f>L35*O37/100</f>
        <v>15166470414.700001</v>
      </c>
      <c r="M37" s="144"/>
      <c r="N37" s="145"/>
      <c r="O37" s="166">
        <v>1.21</v>
      </c>
    </row>
    <row r="38" spans="1:15" ht="11.25" customHeight="1" x14ac:dyDescent="0.2">
      <c r="A38" s="144" t="s">
        <v>112</v>
      </c>
      <c r="B38" s="145"/>
      <c r="C38" s="145"/>
      <c r="D38" s="145"/>
      <c r="E38" s="145"/>
      <c r="F38" s="144"/>
      <c r="G38" s="145"/>
      <c r="H38" s="145"/>
      <c r="I38" s="145"/>
      <c r="J38" s="145"/>
      <c r="K38" s="145"/>
      <c r="L38" s="153">
        <f>L35*O38/100</f>
        <v>14408146893.965</v>
      </c>
      <c r="M38" s="144"/>
      <c r="N38" s="145"/>
      <c r="O38" s="166">
        <v>1.1495</v>
      </c>
    </row>
    <row r="39" spans="1:15" ht="11.25" customHeight="1" x14ac:dyDescent="0.2">
      <c r="A39" s="144" t="s">
        <v>113</v>
      </c>
      <c r="B39" s="145"/>
      <c r="C39" s="145"/>
      <c r="D39" s="145"/>
      <c r="E39" s="145"/>
      <c r="F39" s="144"/>
      <c r="G39" s="145"/>
      <c r="H39" s="145"/>
      <c r="I39" s="145"/>
      <c r="J39" s="145"/>
      <c r="K39" s="145"/>
      <c r="L39" s="153">
        <f>L35*O39/100</f>
        <v>13649823373.23</v>
      </c>
      <c r="M39" s="144"/>
      <c r="N39" s="145"/>
      <c r="O39" s="166">
        <v>1.089</v>
      </c>
    </row>
    <row r="40" spans="1:15" ht="11.25" customHeight="1" x14ac:dyDescent="0.2">
      <c r="A40" s="167" t="s">
        <v>114</v>
      </c>
      <c r="B40" s="168"/>
      <c r="C40" s="168"/>
      <c r="D40" s="168"/>
      <c r="E40" s="168"/>
      <c r="F40" s="98"/>
      <c r="G40" s="98"/>
      <c r="H40" s="98"/>
      <c r="I40" s="98"/>
      <c r="J40" s="98"/>
      <c r="K40" s="98"/>
      <c r="L40" s="98"/>
      <c r="M40" s="98"/>
      <c r="N40" s="98"/>
      <c r="O40" s="98"/>
    </row>
    <row r="41" spans="1:15" ht="12.75" x14ac:dyDescent="0.2">
      <c r="A41" s="169" t="s">
        <v>115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</row>
    <row r="42" spans="1:15" ht="11.25" customHeight="1" x14ac:dyDescent="0.2">
      <c r="A42" s="170" t="s">
        <v>116</v>
      </c>
      <c r="B42" s="170"/>
      <c r="C42" s="170"/>
      <c r="D42" s="170"/>
      <c r="E42" s="170"/>
      <c r="F42" s="170"/>
      <c r="G42" s="170"/>
      <c r="H42" s="171"/>
      <c r="I42" s="171"/>
      <c r="J42" s="171"/>
      <c r="K42" s="171"/>
      <c r="L42" s="171"/>
      <c r="M42" s="171"/>
      <c r="N42" s="171"/>
      <c r="O42" s="171"/>
    </row>
    <row r="43" spans="1:15" ht="11.25" customHeight="1" x14ac:dyDescent="0.2">
      <c r="A43" s="169" t="s">
        <v>117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</row>
    <row r="44" spans="1:15" ht="25.5" customHeight="1" x14ac:dyDescent="0.25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</row>
    <row r="45" spans="1:15" ht="53.25" customHeight="1" x14ac:dyDescent="0.25">
      <c r="A45" s="173" t="s">
        <v>118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</row>
    <row r="46" spans="1:15" ht="53.25" customHeight="1" x14ac:dyDescent="0.25">
      <c r="A46" s="173" t="s">
        <v>119</v>
      </c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</row>
    <row r="47" spans="1:15" ht="52.5" customHeight="1" x14ac:dyDescent="0.25">
      <c r="A47" s="173" t="s">
        <v>120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</row>
  </sheetData>
  <mergeCells count="32">
    <mergeCell ref="A46:O46"/>
    <mergeCell ref="A47:O47"/>
    <mergeCell ref="M35:O35"/>
    <mergeCell ref="A37:E37"/>
    <mergeCell ref="A41:O41"/>
    <mergeCell ref="A42:G42"/>
    <mergeCell ref="A43:O43"/>
    <mergeCell ref="A45:O45"/>
    <mergeCell ref="I14:I17"/>
    <mergeCell ref="J14:J17"/>
    <mergeCell ref="K14:K17"/>
    <mergeCell ref="L14:L17"/>
    <mergeCell ref="M14:M17"/>
    <mergeCell ref="A34:E34"/>
    <mergeCell ref="F34:L34"/>
    <mergeCell ref="M34:O34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A3:O3"/>
    <mergeCell ref="A4:O4"/>
    <mergeCell ref="A5:O5"/>
    <mergeCell ref="A6:O6"/>
    <mergeCell ref="A7:O7"/>
    <mergeCell ref="A8:O8"/>
  </mergeCells>
  <pageMargins left="0.511811024" right="0.511811024" top="0.78740157499999996" bottom="0.78740157499999996" header="0.31496062000000002" footer="0.31496062000000002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showGridLines="0" zoomScale="140" zoomScaleNormal="140" workbookViewId="0">
      <selection activeCell="A4" sqref="A4:I4"/>
    </sheetView>
  </sheetViews>
  <sheetFormatPr defaultColWidth="21.140625" defaultRowHeight="14.1" customHeight="1" x14ac:dyDescent="0.2"/>
  <cols>
    <col min="1" max="1" width="40.28515625" style="21" customWidth="1"/>
    <col min="2" max="2" width="16.140625" style="21" customWidth="1"/>
    <col min="3" max="3" width="11.42578125" style="21" customWidth="1"/>
    <col min="4" max="4" width="12.85546875" style="21" customWidth="1"/>
    <col min="5" max="5" width="12.7109375" style="21" customWidth="1"/>
    <col min="6" max="6" width="12.28515625" style="21" customWidth="1"/>
    <col min="7" max="7" width="17.7109375" style="21" customWidth="1"/>
    <col min="8" max="8" width="13.5703125" style="21" customWidth="1"/>
    <col min="9" max="9" width="12.5703125" style="21" customWidth="1"/>
    <col min="10" max="16384" width="21.140625" style="21"/>
  </cols>
  <sheetData>
    <row r="1" spans="1:10" ht="14.1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10" ht="14.1" customHeight="1" x14ac:dyDescent="0.2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10" ht="14.1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</row>
    <row r="4" spans="1:10" ht="14.1" customHeight="1" x14ac:dyDescent="0.2">
      <c r="A4" s="86" t="s">
        <v>31</v>
      </c>
      <c r="B4" s="86"/>
      <c r="C4" s="86"/>
      <c r="D4" s="86"/>
      <c r="E4" s="86"/>
      <c r="F4" s="86"/>
      <c r="G4" s="86"/>
      <c r="H4" s="86"/>
      <c r="I4" s="86"/>
    </row>
    <row r="5" spans="1:10" ht="14.1" customHeight="1" x14ac:dyDescent="0.2">
      <c r="A5" s="75" t="s">
        <v>3</v>
      </c>
      <c r="B5" s="75"/>
      <c r="C5" s="75"/>
      <c r="D5" s="75"/>
      <c r="E5" s="75"/>
      <c r="F5" s="75"/>
      <c r="G5" s="75"/>
      <c r="H5" s="75"/>
      <c r="I5" s="75"/>
    </row>
    <row r="6" spans="1:10" ht="14.1" customHeight="1" x14ac:dyDescent="0.2">
      <c r="A6" s="67" t="s">
        <v>54</v>
      </c>
      <c r="B6" s="67"/>
      <c r="C6" s="67"/>
      <c r="D6" s="67"/>
      <c r="E6" s="67"/>
      <c r="F6" s="67"/>
      <c r="G6" s="67"/>
      <c r="H6" s="67"/>
      <c r="I6" s="67"/>
    </row>
    <row r="7" spans="1:10" ht="14.1" customHeight="1" x14ac:dyDescent="0.2">
      <c r="A7" s="75"/>
      <c r="B7" s="75"/>
      <c r="C7" s="75"/>
      <c r="D7" s="75"/>
      <c r="E7" s="27"/>
      <c r="F7" s="27"/>
      <c r="G7" s="27"/>
      <c r="H7" s="27"/>
      <c r="I7" s="27"/>
    </row>
    <row r="8" spans="1:10" ht="14.1" customHeight="1" x14ac:dyDescent="0.2">
      <c r="A8" s="76" t="s">
        <v>34</v>
      </c>
      <c r="B8" s="76"/>
      <c r="C8" s="76"/>
      <c r="D8" s="28"/>
      <c r="E8" s="27"/>
      <c r="F8" s="27"/>
      <c r="G8" s="27"/>
      <c r="H8" s="27"/>
      <c r="J8" s="29">
        <v>1</v>
      </c>
    </row>
    <row r="9" spans="1:10" ht="14.1" customHeight="1" x14ac:dyDescent="0.2">
      <c r="A9" s="77" t="s">
        <v>21</v>
      </c>
      <c r="B9" s="80" t="s">
        <v>22</v>
      </c>
      <c r="C9" s="82" t="s">
        <v>23</v>
      </c>
      <c r="D9" s="83"/>
      <c r="E9" s="83"/>
      <c r="F9" s="84"/>
      <c r="G9" s="73" t="s">
        <v>11</v>
      </c>
      <c r="H9" s="73" t="s">
        <v>24</v>
      </c>
      <c r="I9" s="73" t="s">
        <v>47</v>
      </c>
      <c r="J9" s="87" t="s">
        <v>38</v>
      </c>
    </row>
    <row r="10" spans="1:10" ht="29.25" customHeight="1" x14ac:dyDescent="0.2">
      <c r="A10" s="78"/>
      <c r="B10" s="81"/>
      <c r="C10" s="72" t="s">
        <v>25</v>
      </c>
      <c r="D10" s="72"/>
      <c r="E10" s="73" t="s">
        <v>26</v>
      </c>
      <c r="F10" s="73" t="s">
        <v>52</v>
      </c>
      <c r="G10" s="74"/>
      <c r="H10" s="74"/>
      <c r="I10" s="74"/>
      <c r="J10" s="88"/>
    </row>
    <row r="11" spans="1:10" ht="67.5" customHeight="1" x14ac:dyDescent="0.2">
      <c r="A11" s="78"/>
      <c r="B11" s="81"/>
      <c r="C11" s="35" t="s">
        <v>13</v>
      </c>
      <c r="D11" s="35" t="s">
        <v>12</v>
      </c>
      <c r="E11" s="74"/>
      <c r="F11" s="74"/>
      <c r="G11" s="74"/>
      <c r="H11" s="74"/>
      <c r="I11" s="74"/>
      <c r="J11" s="88"/>
    </row>
    <row r="12" spans="1:10" ht="12" customHeight="1" x14ac:dyDescent="0.2">
      <c r="A12" s="79"/>
      <c r="B12" s="23" t="s">
        <v>4</v>
      </c>
      <c r="C12" s="23" t="s">
        <v>5</v>
      </c>
      <c r="D12" s="23" t="s">
        <v>27</v>
      </c>
      <c r="E12" s="24" t="s">
        <v>28</v>
      </c>
      <c r="F12" s="24" t="s">
        <v>29</v>
      </c>
      <c r="G12" s="25" t="s">
        <v>30</v>
      </c>
      <c r="H12" s="60" t="s">
        <v>39</v>
      </c>
      <c r="I12" s="60" t="s">
        <v>48</v>
      </c>
      <c r="J12" s="22" t="s">
        <v>46</v>
      </c>
    </row>
    <row r="13" spans="1:10" ht="15" customHeight="1" x14ac:dyDescent="0.2">
      <c r="A13" s="36" t="s">
        <v>6</v>
      </c>
      <c r="B13" s="37">
        <f t="shared" ref="B13:H13" si="0">SUM(B14:B19)</f>
        <v>1067615687.08</v>
      </c>
      <c r="C13" s="38">
        <f t="shared" si="0"/>
        <v>420033.32</v>
      </c>
      <c r="D13" s="38">
        <f t="shared" si="0"/>
        <v>599263.89</v>
      </c>
      <c r="E13" s="38">
        <f t="shared" si="0"/>
        <v>453679</v>
      </c>
      <c r="F13" s="38">
        <f t="shared" si="0"/>
        <v>5443646.5199999996</v>
      </c>
      <c r="G13" s="44">
        <f>SUM(G14:G19)</f>
        <v>1060699064.35</v>
      </c>
      <c r="H13" s="38">
        <f t="shared" si="0"/>
        <v>28596402.469999999</v>
      </c>
      <c r="I13" s="39">
        <v>0</v>
      </c>
      <c r="J13" s="44">
        <f>J14+J15+J16+J17+J18+J19</f>
        <v>1032102661.88</v>
      </c>
    </row>
    <row r="14" spans="1:10" ht="12" x14ac:dyDescent="0.2">
      <c r="A14" s="40" t="s">
        <v>41</v>
      </c>
      <c r="B14" s="45">
        <v>470829028.57999998</v>
      </c>
      <c r="C14" s="45">
        <v>0</v>
      </c>
      <c r="D14" s="45">
        <v>0</v>
      </c>
      <c r="E14" s="45">
        <v>0</v>
      </c>
      <c r="F14" s="46">
        <v>0</v>
      </c>
      <c r="G14" s="45">
        <f>B14-C14-D14-E14-F14</f>
        <v>470829028.57999998</v>
      </c>
      <c r="H14" s="61">
        <v>0</v>
      </c>
      <c r="I14" s="46">
        <v>0</v>
      </c>
      <c r="J14" s="45">
        <f>G14-H14</f>
        <v>470829028.57999998</v>
      </c>
    </row>
    <row r="15" spans="1:10" ht="12" x14ac:dyDescent="0.2">
      <c r="A15" s="40" t="s">
        <v>49</v>
      </c>
      <c r="B15" s="47">
        <v>90768426.709999993</v>
      </c>
      <c r="C15" s="47">
        <v>0</v>
      </c>
      <c r="D15" s="47">
        <v>332220.09000000003</v>
      </c>
      <c r="E15" s="47">
        <v>450255.32</v>
      </c>
      <c r="F15" s="48">
        <v>0</v>
      </c>
      <c r="G15" s="47">
        <f t="shared" ref="G15:G19" si="1">B15-C15-D15-E15-F15</f>
        <v>89985951.299999997</v>
      </c>
      <c r="H15" s="49">
        <v>0</v>
      </c>
      <c r="I15" s="48">
        <v>0</v>
      </c>
      <c r="J15" s="47">
        <f t="shared" ref="J15:J19" si="2">G15-H15</f>
        <v>89985951.299999997</v>
      </c>
    </row>
    <row r="16" spans="1:10" ht="12" x14ac:dyDescent="0.2">
      <c r="A16" s="40" t="s">
        <v>42</v>
      </c>
      <c r="B16" s="47">
        <v>1702316.5</v>
      </c>
      <c r="C16" s="47">
        <v>0</v>
      </c>
      <c r="D16" s="47">
        <v>0</v>
      </c>
      <c r="E16" s="47">
        <v>0</v>
      </c>
      <c r="F16" s="48">
        <v>0</v>
      </c>
      <c r="G16" s="47">
        <f t="shared" si="1"/>
        <v>1702316.5</v>
      </c>
      <c r="H16" s="49">
        <v>0</v>
      </c>
      <c r="I16" s="48">
        <v>0</v>
      </c>
      <c r="J16" s="47">
        <f t="shared" si="2"/>
        <v>1702316.5</v>
      </c>
    </row>
    <row r="17" spans="1:11" ht="12" x14ac:dyDescent="0.2">
      <c r="A17" s="40" t="s">
        <v>43</v>
      </c>
      <c r="B17" s="47">
        <v>472536984.44</v>
      </c>
      <c r="C17" s="47">
        <v>420033.32</v>
      </c>
      <c r="D17" s="47">
        <v>23771.32</v>
      </c>
      <c r="E17" s="47">
        <v>3423.68</v>
      </c>
      <c r="F17" s="48">
        <v>0</v>
      </c>
      <c r="G17" s="47">
        <f t="shared" si="1"/>
        <v>472089756.12</v>
      </c>
      <c r="H17" s="49">
        <v>4241067.01</v>
      </c>
      <c r="I17" s="48">
        <v>0</v>
      </c>
      <c r="J17" s="47">
        <f t="shared" si="2"/>
        <v>467848689.11000001</v>
      </c>
    </row>
    <row r="18" spans="1:11" ht="12" x14ac:dyDescent="0.2">
      <c r="A18" s="40" t="s">
        <v>53</v>
      </c>
      <c r="B18" s="47">
        <v>26335284.329999998</v>
      </c>
      <c r="C18" s="47">
        <v>0</v>
      </c>
      <c r="D18" s="47">
        <v>243272.48</v>
      </c>
      <c r="E18" s="47">
        <v>0</v>
      </c>
      <c r="F18" s="48">
        <v>0</v>
      </c>
      <c r="G18" s="47">
        <f t="shared" si="1"/>
        <v>26092011.849999998</v>
      </c>
      <c r="H18" s="49">
        <v>24355335.460000001</v>
      </c>
      <c r="I18" s="48"/>
      <c r="J18" s="47">
        <f>G18-H18</f>
        <v>1736676.3899999969</v>
      </c>
    </row>
    <row r="19" spans="1:11" ht="12" customHeight="1" x14ac:dyDescent="0.2">
      <c r="A19" s="40" t="s">
        <v>44</v>
      </c>
      <c r="B19" s="50">
        <v>5443646.5199999996</v>
      </c>
      <c r="C19" s="50">
        <v>0</v>
      </c>
      <c r="D19" s="50">
        <v>0</v>
      </c>
      <c r="E19" s="50">
        <v>0</v>
      </c>
      <c r="F19" s="62">
        <v>5443646.5199999996</v>
      </c>
      <c r="G19" s="50">
        <f t="shared" si="1"/>
        <v>0</v>
      </c>
      <c r="H19" s="63">
        <v>0</v>
      </c>
      <c r="I19" s="48">
        <v>0</v>
      </c>
      <c r="J19" s="50">
        <f t="shared" si="2"/>
        <v>0</v>
      </c>
    </row>
    <row r="20" spans="1:11" ht="17.100000000000001" customHeight="1" x14ac:dyDescent="0.2">
      <c r="A20" s="36" t="s">
        <v>7</v>
      </c>
      <c r="B20" s="51">
        <f>B21</f>
        <v>1514003783.72</v>
      </c>
      <c r="C20" s="51">
        <f t="shared" ref="C20:H20" si="3">SUM(C21)</f>
        <v>1645423.39</v>
      </c>
      <c r="D20" s="51">
        <f t="shared" si="3"/>
        <v>11794415.199999999</v>
      </c>
      <c r="E20" s="51">
        <f t="shared" si="3"/>
        <v>28689989.82</v>
      </c>
      <c r="F20" s="51">
        <f t="shared" si="3"/>
        <v>231327.9</v>
      </c>
      <c r="G20" s="52">
        <f>G21</f>
        <v>1471642627.4099998</v>
      </c>
      <c r="H20" s="51">
        <f t="shared" si="3"/>
        <v>198576172.09999999</v>
      </c>
      <c r="I20" s="53">
        <v>0</v>
      </c>
      <c r="J20" s="52">
        <f>J21</f>
        <v>1273066455.3099999</v>
      </c>
    </row>
    <row r="21" spans="1:11" ht="13.5" customHeight="1" x14ac:dyDescent="0.2">
      <c r="A21" s="40" t="s">
        <v>45</v>
      </c>
      <c r="B21" s="53">
        <v>1514003783.72</v>
      </c>
      <c r="C21" s="53">
        <v>1645423.39</v>
      </c>
      <c r="D21" s="53">
        <v>11794415.199999999</v>
      </c>
      <c r="E21" s="53">
        <v>28689989.82</v>
      </c>
      <c r="F21" s="53">
        <v>231327.9</v>
      </c>
      <c r="G21" s="53">
        <f>B21-C21-D21-E21-F21</f>
        <v>1471642627.4099998</v>
      </c>
      <c r="H21" s="53">
        <v>198576172.09999999</v>
      </c>
      <c r="I21" s="53">
        <v>0</v>
      </c>
      <c r="J21" s="53">
        <f>G21-H21</f>
        <v>1273066455.3099999</v>
      </c>
    </row>
    <row r="22" spans="1:11" ht="17.100000000000001" customHeight="1" x14ac:dyDescent="0.2">
      <c r="A22" s="36" t="s">
        <v>8</v>
      </c>
      <c r="B22" s="52">
        <f>B20+B13</f>
        <v>2581619470.8000002</v>
      </c>
      <c r="C22" s="52">
        <f t="shared" ref="C22:H22" si="4">C13+C20</f>
        <v>2065456.71</v>
      </c>
      <c r="D22" s="52">
        <f t="shared" si="4"/>
        <v>12393679.09</v>
      </c>
      <c r="E22" s="52">
        <f t="shared" si="4"/>
        <v>29143668.82</v>
      </c>
      <c r="F22" s="52">
        <f t="shared" si="4"/>
        <v>5674974.4199999999</v>
      </c>
      <c r="G22" s="52">
        <f t="shared" si="4"/>
        <v>2532341691.7599998</v>
      </c>
      <c r="H22" s="52">
        <f t="shared" si="4"/>
        <v>227172574.56999999</v>
      </c>
      <c r="I22" s="53">
        <v>0</v>
      </c>
      <c r="J22" s="52">
        <f>J13+J20</f>
        <v>2305169117.1900001</v>
      </c>
    </row>
    <row r="23" spans="1:11" ht="12.75" customHeight="1" x14ac:dyDescent="0.2">
      <c r="A23" s="70" t="s">
        <v>56</v>
      </c>
      <c r="B23" s="71"/>
      <c r="C23" s="71"/>
      <c r="D23" s="71"/>
      <c r="E23" s="27"/>
      <c r="F23" s="30"/>
      <c r="G23" s="27"/>
      <c r="H23" s="27"/>
      <c r="I23" s="27"/>
    </row>
    <row r="24" spans="1:11" ht="12.75" customHeight="1" x14ac:dyDescent="0.2">
      <c r="A24" s="31"/>
      <c r="B24" s="31"/>
      <c r="C24" s="31"/>
      <c r="D24" s="31"/>
      <c r="E24" s="27"/>
      <c r="F24" s="30"/>
      <c r="G24" s="27"/>
      <c r="H24" s="27"/>
      <c r="I24" s="27"/>
      <c r="K24" s="59"/>
    </row>
    <row r="25" spans="1:11" ht="12.75" customHeight="1" x14ac:dyDescent="0.2">
      <c r="A25" s="32" t="s">
        <v>36</v>
      </c>
      <c r="B25" s="32"/>
      <c r="C25" s="32"/>
      <c r="D25" s="32"/>
      <c r="E25" s="32"/>
      <c r="F25" s="32"/>
      <c r="G25" s="32"/>
      <c r="H25" s="32"/>
      <c r="I25" s="32"/>
    </row>
    <row r="26" spans="1:11" ht="12.75" customHeight="1" x14ac:dyDescent="0.2">
      <c r="A26" s="90" t="s">
        <v>55</v>
      </c>
      <c r="B26" s="90"/>
      <c r="C26" s="90"/>
      <c r="D26" s="90"/>
      <c r="E26" s="90"/>
      <c r="F26" s="90"/>
      <c r="G26" s="90"/>
      <c r="H26" s="90"/>
      <c r="I26" s="90"/>
      <c r="J26" s="59"/>
      <c r="K26" s="59"/>
    </row>
    <row r="27" spans="1:11" ht="21.75" customHeight="1" x14ac:dyDescent="0.2">
      <c r="A27" s="90" t="s">
        <v>37</v>
      </c>
      <c r="B27" s="90"/>
      <c r="C27" s="90"/>
      <c r="D27" s="90"/>
      <c r="E27" s="90"/>
      <c r="F27" s="90"/>
      <c r="G27" s="90"/>
      <c r="H27" s="90"/>
      <c r="I27" s="90"/>
    </row>
    <row r="28" spans="1:11" ht="12.75" customHeight="1" x14ac:dyDescent="0.2">
      <c r="A28" s="31"/>
      <c r="B28" s="31"/>
      <c r="C28" s="31"/>
      <c r="D28" s="31"/>
      <c r="E28" s="27"/>
      <c r="F28" s="30"/>
      <c r="G28" s="27"/>
      <c r="H28" s="27"/>
      <c r="I28" s="27"/>
    </row>
    <row r="29" spans="1:11" ht="12.75" customHeight="1" x14ac:dyDescent="0.2">
      <c r="A29" s="31"/>
      <c r="B29" s="31"/>
      <c r="C29" s="31"/>
      <c r="D29" s="31"/>
      <c r="E29" s="27"/>
      <c r="F29" s="30"/>
      <c r="G29" s="27"/>
      <c r="H29" s="27"/>
      <c r="I29" s="27"/>
    </row>
    <row r="30" spans="1:11" ht="10.5" customHeight="1" x14ac:dyDescent="0.2">
      <c r="A30" s="68" t="s">
        <v>50</v>
      </c>
      <c r="B30" s="68"/>
      <c r="C30" s="68"/>
      <c r="D30" s="68"/>
      <c r="E30" s="68"/>
      <c r="F30" s="68"/>
      <c r="G30" s="68"/>
      <c r="H30" s="68"/>
      <c r="I30" s="68"/>
    </row>
    <row r="31" spans="1:11" ht="14.1" customHeight="1" x14ac:dyDescent="0.2">
      <c r="A31" s="69" t="s">
        <v>9</v>
      </c>
      <c r="B31" s="69"/>
      <c r="C31" s="69"/>
      <c r="D31" s="69"/>
      <c r="E31" s="69"/>
      <c r="F31" s="69"/>
      <c r="G31" s="69"/>
      <c r="H31" s="69"/>
      <c r="I31" s="69"/>
    </row>
    <row r="32" spans="1:11" ht="14.1" customHeight="1" x14ac:dyDescent="0.2">
      <c r="A32" s="33"/>
      <c r="B32" s="34"/>
      <c r="C32" s="33"/>
      <c r="D32" s="33"/>
      <c r="E32" s="27"/>
      <c r="F32" s="27"/>
      <c r="G32" s="27"/>
      <c r="H32" s="27"/>
      <c r="I32" s="27"/>
    </row>
    <row r="33" spans="1:9" ht="14.1" customHeight="1" x14ac:dyDescent="0.2">
      <c r="A33" s="41" t="s">
        <v>57</v>
      </c>
      <c r="B33" s="55"/>
      <c r="C33" s="56"/>
      <c r="D33" s="56"/>
      <c r="E33" s="57"/>
      <c r="F33" s="57"/>
      <c r="G33" s="89" t="s">
        <v>65</v>
      </c>
      <c r="H33" s="89"/>
      <c r="I33" s="89"/>
    </row>
    <row r="34" spans="1:9" ht="14.1" customHeight="1" x14ac:dyDescent="0.2">
      <c r="A34" s="41" t="s">
        <v>58</v>
      </c>
      <c r="B34" s="55"/>
      <c r="C34" s="56"/>
      <c r="D34" s="56"/>
      <c r="E34" s="57"/>
      <c r="F34" s="57"/>
      <c r="G34" s="89" t="s">
        <v>59</v>
      </c>
      <c r="H34" s="89"/>
      <c r="I34" s="89"/>
    </row>
    <row r="42" spans="1:9" ht="14.1" customHeight="1" x14ac:dyDescent="0.25">
      <c r="B42" s="58"/>
      <c r="D42" s="59"/>
    </row>
  </sheetData>
  <mergeCells count="25">
    <mergeCell ref="J9:J11"/>
    <mergeCell ref="H9:H11"/>
    <mergeCell ref="G34:I34"/>
    <mergeCell ref="G33:I33"/>
    <mergeCell ref="A26:I26"/>
    <mergeCell ref="A27:I27"/>
    <mergeCell ref="G9:G11"/>
    <mergeCell ref="A1:I1"/>
    <mergeCell ref="A2:I2"/>
    <mergeCell ref="A3:I3"/>
    <mergeCell ref="A4:I4"/>
    <mergeCell ref="A5:I5"/>
    <mergeCell ref="A6:I6"/>
    <mergeCell ref="A30:I30"/>
    <mergeCell ref="A31:I31"/>
    <mergeCell ref="A23:D23"/>
    <mergeCell ref="C10:D10"/>
    <mergeCell ref="E10:E11"/>
    <mergeCell ref="F10:F11"/>
    <mergeCell ref="A7:D7"/>
    <mergeCell ref="A8:C8"/>
    <mergeCell ref="A9:A12"/>
    <mergeCell ref="B9:B11"/>
    <mergeCell ref="C9:F9"/>
    <mergeCell ref="I9:I11"/>
  </mergeCells>
  <pageMargins left="0.51181102362204722" right="0.51181102362204722" top="0.39370078740157483" bottom="0.39370078740157483" header="0.31496062992125984" footer="0.31496062992125984"/>
  <pageSetup paperSize="9" scale="80" fitToHeight="0" orientation="landscape" r:id="rId1"/>
  <ignoredErrors>
    <ignoredError sqref="G20:H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zoomScale="148" zoomScaleNormal="148" workbookViewId="0">
      <selection activeCell="E21" sqref="E21"/>
    </sheetView>
  </sheetViews>
  <sheetFormatPr defaultRowHeight="11.25" x14ac:dyDescent="0.25"/>
  <cols>
    <col min="1" max="1" width="63.140625" style="3" bestFit="1" customWidth="1"/>
    <col min="2" max="2" width="32.5703125" style="2" customWidth="1"/>
    <col min="3" max="3" width="40.5703125" style="3" bestFit="1" customWidth="1"/>
    <col min="4" max="193" width="9.140625" style="3"/>
    <col min="194" max="194" width="63.140625" style="3" bestFit="1" customWidth="1"/>
    <col min="195" max="195" width="32.5703125" style="3" customWidth="1"/>
    <col min="196" max="196" width="40.5703125" style="3" bestFit="1" customWidth="1"/>
    <col min="197" max="449" width="9.140625" style="3"/>
    <col min="450" max="450" width="63.140625" style="3" bestFit="1" customWidth="1"/>
    <col min="451" max="451" width="32.5703125" style="3" customWidth="1"/>
    <col min="452" max="452" width="40.5703125" style="3" bestFit="1" customWidth="1"/>
    <col min="453" max="705" width="9.140625" style="3"/>
    <col min="706" max="706" width="63.140625" style="3" bestFit="1" customWidth="1"/>
    <col min="707" max="707" width="32.5703125" style="3" customWidth="1"/>
    <col min="708" max="708" width="40.5703125" style="3" bestFit="1" customWidth="1"/>
    <col min="709" max="961" width="9.140625" style="3"/>
    <col min="962" max="962" width="63.140625" style="3" bestFit="1" customWidth="1"/>
    <col min="963" max="963" width="32.5703125" style="3" customWidth="1"/>
    <col min="964" max="964" width="40.5703125" style="3" bestFit="1" customWidth="1"/>
    <col min="965" max="1217" width="9.140625" style="3"/>
    <col min="1218" max="1218" width="63.140625" style="3" bestFit="1" customWidth="1"/>
    <col min="1219" max="1219" width="32.5703125" style="3" customWidth="1"/>
    <col min="1220" max="1220" width="40.5703125" style="3" bestFit="1" customWidth="1"/>
    <col min="1221" max="1473" width="9.140625" style="3"/>
    <col min="1474" max="1474" width="63.140625" style="3" bestFit="1" customWidth="1"/>
    <col min="1475" max="1475" width="32.5703125" style="3" customWidth="1"/>
    <col min="1476" max="1476" width="40.5703125" style="3" bestFit="1" customWidth="1"/>
    <col min="1477" max="1729" width="9.140625" style="3"/>
    <col min="1730" max="1730" width="63.140625" style="3" bestFit="1" customWidth="1"/>
    <col min="1731" max="1731" width="32.5703125" style="3" customWidth="1"/>
    <col min="1732" max="1732" width="40.5703125" style="3" bestFit="1" customWidth="1"/>
    <col min="1733" max="1985" width="9.140625" style="3"/>
    <col min="1986" max="1986" width="63.140625" style="3" bestFit="1" customWidth="1"/>
    <col min="1987" max="1987" width="32.5703125" style="3" customWidth="1"/>
    <col min="1988" max="1988" width="40.5703125" style="3" bestFit="1" customWidth="1"/>
    <col min="1989" max="2241" width="9.140625" style="3"/>
    <col min="2242" max="2242" width="63.140625" style="3" bestFit="1" customWidth="1"/>
    <col min="2243" max="2243" width="32.5703125" style="3" customWidth="1"/>
    <col min="2244" max="2244" width="40.5703125" style="3" bestFit="1" customWidth="1"/>
    <col min="2245" max="2497" width="9.140625" style="3"/>
    <col min="2498" max="2498" width="63.140625" style="3" bestFit="1" customWidth="1"/>
    <col min="2499" max="2499" width="32.5703125" style="3" customWidth="1"/>
    <col min="2500" max="2500" width="40.5703125" style="3" bestFit="1" customWidth="1"/>
    <col min="2501" max="2753" width="9.140625" style="3"/>
    <col min="2754" max="2754" width="63.140625" style="3" bestFit="1" customWidth="1"/>
    <col min="2755" max="2755" width="32.5703125" style="3" customWidth="1"/>
    <col min="2756" max="2756" width="40.5703125" style="3" bestFit="1" customWidth="1"/>
    <col min="2757" max="3009" width="9.140625" style="3"/>
    <col min="3010" max="3010" width="63.140625" style="3" bestFit="1" customWidth="1"/>
    <col min="3011" max="3011" width="32.5703125" style="3" customWidth="1"/>
    <col min="3012" max="3012" width="40.5703125" style="3" bestFit="1" customWidth="1"/>
    <col min="3013" max="3265" width="9.140625" style="3"/>
    <col min="3266" max="3266" width="63.140625" style="3" bestFit="1" customWidth="1"/>
    <col min="3267" max="3267" width="32.5703125" style="3" customWidth="1"/>
    <col min="3268" max="3268" width="40.5703125" style="3" bestFit="1" customWidth="1"/>
    <col min="3269" max="3521" width="9.140625" style="3"/>
    <col min="3522" max="3522" width="63.140625" style="3" bestFit="1" customWidth="1"/>
    <col min="3523" max="3523" width="32.5703125" style="3" customWidth="1"/>
    <col min="3524" max="3524" width="40.5703125" style="3" bestFit="1" customWidth="1"/>
    <col min="3525" max="3777" width="9.140625" style="3"/>
    <col min="3778" max="3778" width="63.140625" style="3" bestFit="1" customWidth="1"/>
    <col min="3779" max="3779" width="32.5703125" style="3" customWidth="1"/>
    <col min="3780" max="3780" width="40.5703125" style="3" bestFit="1" customWidth="1"/>
    <col min="3781" max="4033" width="9.140625" style="3"/>
    <col min="4034" max="4034" width="63.140625" style="3" bestFit="1" customWidth="1"/>
    <col min="4035" max="4035" width="32.5703125" style="3" customWidth="1"/>
    <col min="4036" max="4036" width="40.5703125" style="3" bestFit="1" customWidth="1"/>
    <col min="4037" max="4289" width="9.140625" style="3"/>
    <col min="4290" max="4290" width="63.140625" style="3" bestFit="1" customWidth="1"/>
    <col min="4291" max="4291" width="32.5703125" style="3" customWidth="1"/>
    <col min="4292" max="4292" width="40.5703125" style="3" bestFit="1" customWidth="1"/>
    <col min="4293" max="4545" width="9.140625" style="3"/>
    <col min="4546" max="4546" width="63.140625" style="3" bestFit="1" customWidth="1"/>
    <col min="4547" max="4547" width="32.5703125" style="3" customWidth="1"/>
    <col min="4548" max="4548" width="40.5703125" style="3" bestFit="1" customWidth="1"/>
    <col min="4549" max="4801" width="9.140625" style="3"/>
    <col min="4802" max="4802" width="63.140625" style="3" bestFit="1" customWidth="1"/>
    <col min="4803" max="4803" width="32.5703125" style="3" customWidth="1"/>
    <col min="4804" max="4804" width="40.5703125" style="3" bestFit="1" customWidth="1"/>
    <col min="4805" max="5057" width="9.140625" style="3"/>
    <col min="5058" max="5058" width="63.140625" style="3" bestFit="1" customWidth="1"/>
    <col min="5059" max="5059" width="32.5703125" style="3" customWidth="1"/>
    <col min="5060" max="5060" width="40.5703125" style="3" bestFit="1" customWidth="1"/>
    <col min="5061" max="5313" width="9.140625" style="3"/>
    <col min="5314" max="5314" width="63.140625" style="3" bestFit="1" customWidth="1"/>
    <col min="5315" max="5315" width="32.5703125" style="3" customWidth="1"/>
    <col min="5316" max="5316" width="40.5703125" style="3" bestFit="1" customWidth="1"/>
    <col min="5317" max="5569" width="9.140625" style="3"/>
    <col min="5570" max="5570" width="63.140625" style="3" bestFit="1" customWidth="1"/>
    <col min="5571" max="5571" width="32.5703125" style="3" customWidth="1"/>
    <col min="5572" max="5572" width="40.5703125" style="3" bestFit="1" customWidth="1"/>
    <col min="5573" max="5825" width="9.140625" style="3"/>
    <col min="5826" max="5826" width="63.140625" style="3" bestFit="1" customWidth="1"/>
    <col min="5827" max="5827" width="32.5703125" style="3" customWidth="1"/>
    <col min="5828" max="5828" width="40.5703125" style="3" bestFit="1" customWidth="1"/>
    <col min="5829" max="6081" width="9.140625" style="3"/>
    <col min="6082" max="6082" width="63.140625" style="3" bestFit="1" customWidth="1"/>
    <col min="6083" max="6083" width="32.5703125" style="3" customWidth="1"/>
    <col min="6084" max="6084" width="40.5703125" style="3" bestFit="1" customWidth="1"/>
    <col min="6085" max="6337" width="9.140625" style="3"/>
    <col min="6338" max="6338" width="63.140625" style="3" bestFit="1" customWidth="1"/>
    <col min="6339" max="6339" width="32.5703125" style="3" customWidth="1"/>
    <col min="6340" max="6340" width="40.5703125" style="3" bestFit="1" customWidth="1"/>
    <col min="6341" max="6593" width="9.140625" style="3"/>
    <col min="6594" max="6594" width="63.140625" style="3" bestFit="1" customWidth="1"/>
    <col min="6595" max="6595" width="32.5703125" style="3" customWidth="1"/>
    <col min="6596" max="6596" width="40.5703125" style="3" bestFit="1" customWidth="1"/>
    <col min="6597" max="6849" width="9.140625" style="3"/>
    <col min="6850" max="6850" width="63.140625" style="3" bestFit="1" customWidth="1"/>
    <col min="6851" max="6851" width="32.5703125" style="3" customWidth="1"/>
    <col min="6852" max="6852" width="40.5703125" style="3" bestFit="1" customWidth="1"/>
    <col min="6853" max="7105" width="9.140625" style="3"/>
    <col min="7106" max="7106" width="63.140625" style="3" bestFit="1" customWidth="1"/>
    <col min="7107" max="7107" width="32.5703125" style="3" customWidth="1"/>
    <col min="7108" max="7108" width="40.5703125" style="3" bestFit="1" customWidth="1"/>
    <col min="7109" max="7361" width="9.140625" style="3"/>
    <col min="7362" max="7362" width="63.140625" style="3" bestFit="1" customWidth="1"/>
    <col min="7363" max="7363" width="32.5703125" style="3" customWidth="1"/>
    <col min="7364" max="7364" width="40.5703125" style="3" bestFit="1" customWidth="1"/>
    <col min="7365" max="7617" width="9.140625" style="3"/>
    <col min="7618" max="7618" width="63.140625" style="3" bestFit="1" customWidth="1"/>
    <col min="7619" max="7619" width="32.5703125" style="3" customWidth="1"/>
    <col min="7620" max="7620" width="40.5703125" style="3" bestFit="1" customWidth="1"/>
    <col min="7621" max="7873" width="9.140625" style="3"/>
    <col min="7874" max="7874" width="63.140625" style="3" bestFit="1" customWidth="1"/>
    <col min="7875" max="7875" width="32.5703125" style="3" customWidth="1"/>
    <col min="7876" max="7876" width="40.5703125" style="3" bestFit="1" customWidth="1"/>
    <col min="7877" max="8129" width="9.140625" style="3"/>
    <col min="8130" max="8130" width="63.140625" style="3" bestFit="1" customWidth="1"/>
    <col min="8131" max="8131" width="32.5703125" style="3" customWidth="1"/>
    <col min="8132" max="8132" width="40.5703125" style="3" bestFit="1" customWidth="1"/>
    <col min="8133" max="8385" width="9.140625" style="3"/>
    <col min="8386" max="8386" width="63.140625" style="3" bestFit="1" customWidth="1"/>
    <col min="8387" max="8387" width="32.5703125" style="3" customWidth="1"/>
    <col min="8388" max="8388" width="40.5703125" style="3" bestFit="1" customWidth="1"/>
    <col min="8389" max="8641" width="9.140625" style="3"/>
    <col min="8642" max="8642" width="63.140625" style="3" bestFit="1" customWidth="1"/>
    <col min="8643" max="8643" width="32.5703125" style="3" customWidth="1"/>
    <col min="8644" max="8644" width="40.5703125" style="3" bestFit="1" customWidth="1"/>
    <col min="8645" max="8897" width="9.140625" style="3"/>
    <col min="8898" max="8898" width="63.140625" style="3" bestFit="1" customWidth="1"/>
    <col min="8899" max="8899" width="32.5703125" style="3" customWidth="1"/>
    <col min="8900" max="8900" width="40.5703125" style="3" bestFit="1" customWidth="1"/>
    <col min="8901" max="9153" width="9.140625" style="3"/>
    <col min="9154" max="9154" width="63.140625" style="3" bestFit="1" customWidth="1"/>
    <col min="9155" max="9155" width="32.5703125" style="3" customWidth="1"/>
    <col min="9156" max="9156" width="40.5703125" style="3" bestFit="1" customWidth="1"/>
    <col min="9157" max="9409" width="9.140625" style="3"/>
    <col min="9410" max="9410" width="63.140625" style="3" bestFit="1" customWidth="1"/>
    <col min="9411" max="9411" width="32.5703125" style="3" customWidth="1"/>
    <col min="9412" max="9412" width="40.5703125" style="3" bestFit="1" customWidth="1"/>
    <col min="9413" max="9665" width="9.140625" style="3"/>
    <col min="9666" max="9666" width="63.140625" style="3" bestFit="1" customWidth="1"/>
    <col min="9667" max="9667" width="32.5703125" style="3" customWidth="1"/>
    <col min="9668" max="9668" width="40.5703125" style="3" bestFit="1" customWidth="1"/>
    <col min="9669" max="9921" width="9.140625" style="3"/>
    <col min="9922" max="9922" width="63.140625" style="3" bestFit="1" customWidth="1"/>
    <col min="9923" max="9923" width="32.5703125" style="3" customWidth="1"/>
    <col min="9924" max="9924" width="40.5703125" style="3" bestFit="1" customWidth="1"/>
    <col min="9925" max="10177" width="9.140625" style="3"/>
    <col min="10178" max="10178" width="63.140625" style="3" bestFit="1" customWidth="1"/>
    <col min="10179" max="10179" width="32.5703125" style="3" customWidth="1"/>
    <col min="10180" max="10180" width="40.5703125" style="3" bestFit="1" customWidth="1"/>
    <col min="10181" max="10433" width="9.140625" style="3"/>
    <col min="10434" max="10434" width="63.140625" style="3" bestFit="1" customWidth="1"/>
    <col min="10435" max="10435" width="32.5703125" style="3" customWidth="1"/>
    <col min="10436" max="10436" width="40.5703125" style="3" bestFit="1" customWidth="1"/>
    <col min="10437" max="10689" width="9.140625" style="3"/>
    <col min="10690" max="10690" width="63.140625" style="3" bestFit="1" customWidth="1"/>
    <col min="10691" max="10691" width="32.5703125" style="3" customWidth="1"/>
    <col min="10692" max="10692" width="40.5703125" style="3" bestFit="1" customWidth="1"/>
    <col min="10693" max="10945" width="9.140625" style="3"/>
    <col min="10946" max="10946" width="63.140625" style="3" bestFit="1" customWidth="1"/>
    <col min="10947" max="10947" width="32.5703125" style="3" customWidth="1"/>
    <col min="10948" max="10948" width="40.5703125" style="3" bestFit="1" customWidth="1"/>
    <col min="10949" max="11201" width="9.140625" style="3"/>
    <col min="11202" max="11202" width="63.140625" style="3" bestFit="1" customWidth="1"/>
    <col min="11203" max="11203" width="32.5703125" style="3" customWidth="1"/>
    <col min="11204" max="11204" width="40.5703125" style="3" bestFit="1" customWidth="1"/>
    <col min="11205" max="11457" width="9.140625" style="3"/>
    <col min="11458" max="11458" width="63.140625" style="3" bestFit="1" customWidth="1"/>
    <col min="11459" max="11459" width="32.5703125" style="3" customWidth="1"/>
    <col min="11460" max="11460" width="40.5703125" style="3" bestFit="1" customWidth="1"/>
    <col min="11461" max="11713" width="9.140625" style="3"/>
    <col min="11714" max="11714" width="63.140625" style="3" bestFit="1" customWidth="1"/>
    <col min="11715" max="11715" width="32.5703125" style="3" customWidth="1"/>
    <col min="11716" max="11716" width="40.5703125" style="3" bestFit="1" customWidth="1"/>
    <col min="11717" max="11969" width="9.140625" style="3"/>
    <col min="11970" max="11970" width="63.140625" style="3" bestFit="1" customWidth="1"/>
    <col min="11971" max="11971" width="32.5703125" style="3" customWidth="1"/>
    <col min="11972" max="11972" width="40.5703125" style="3" bestFit="1" customWidth="1"/>
    <col min="11973" max="12225" width="9.140625" style="3"/>
    <col min="12226" max="12226" width="63.140625" style="3" bestFit="1" customWidth="1"/>
    <col min="12227" max="12227" width="32.5703125" style="3" customWidth="1"/>
    <col min="12228" max="12228" width="40.5703125" style="3" bestFit="1" customWidth="1"/>
    <col min="12229" max="12481" width="9.140625" style="3"/>
    <col min="12482" max="12482" width="63.140625" style="3" bestFit="1" customWidth="1"/>
    <col min="12483" max="12483" width="32.5703125" style="3" customWidth="1"/>
    <col min="12484" max="12484" width="40.5703125" style="3" bestFit="1" customWidth="1"/>
    <col min="12485" max="12737" width="9.140625" style="3"/>
    <col min="12738" max="12738" width="63.140625" style="3" bestFit="1" customWidth="1"/>
    <col min="12739" max="12739" width="32.5703125" style="3" customWidth="1"/>
    <col min="12740" max="12740" width="40.5703125" style="3" bestFit="1" customWidth="1"/>
    <col min="12741" max="12993" width="9.140625" style="3"/>
    <col min="12994" max="12994" width="63.140625" style="3" bestFit="1" customWidth="1"/>
    <col min="12995" max="12995" width="32.5703125" style="3" customWidth="1"/>
    <col min="12996" max="12996" width="40.5703125" style="3" bestFit="1" customWidth="1"/>
    <col min="12997" max="13249" width="9.140625" style="3"/>
    <col min="13250" max="13250" width="63.140625" style="3" bestFit="1" customWidth="1"/>
    <col min="13251" max="13251" width="32.5703125" style="3" customWidth="1"/>
    <col min="13252" max="13252" width="40.5703125" style="3" bestFit="1" customWidth="1"/>
    <col min="13253" max="13505" width="9.140625" style="3"/>
    <col min="13506" max="13506" width="63.140625" style="3" bestFit="1" customWidth="1"/>
    <col min="13507" max="13507" width="32.5703125" style="3" customWidth="1"/>
    <col min="13508" max="13508" width="40.5703125" style="3" bestFit="1" customWidth="1"/>
    <col min="13509" max="13761" width="9.140625" style="3"/>
    <col min="13762" max="13762" width="63.140625" style="3" bestFit="1" customWidth="1"/>
    <col min="13763" max="13763" width="32.5703125" style="3" customWidth="1"/>
    <col min="13764" max="13764" width="40.5703125" style="3" bestFit="1" customWidth="1"/>
    <col min="13765" max="14017" width="9.140625" style="3"/>
    <col min="14018" max="14018" width="63.140625" style="3" bestFit="1" customWidth="1"/>
    <col min="14019" max="14019" width="32.5703125" style="3" customWidth="1"/>
    <col min="14020" max="14020" width="40.5703125" style="3" bestFit="1" customWidth="1"/>
    <col min="14021" max="14273" width="9.140625" style="3"/>
    <col min="14274" max="14274" width="63.140625" style="3" bestFit="1" customWidth="1"/>
    <col min="14275" max="14275" width="32.5703125" style="3" customWidth="1"/>
    <col min="14276" max="14276" width="40.5703125" style="3" bestFit="1" customWidth="1"/>
    <col min="14277" max="14529" width="9.140625" style="3"/>
    <col min="14530" max="14530" width="63.140625" style="3" bestFit="1" customWidth="1"/>
    <col min="14531" max="14531" width="32.5703125" style="3" customWidth="1"/>
    <col min="14532" max="14532" width="40.5703125" style="3" bestFit="1" customWidth="1"/>
    <col min="14533" max="14785" width="9.140625" style="3"/>
    <col min="14786" max="14786" width="63.140625" style="3" bestFit="1" customWidth="1"/>
    <col min="14787" max="14787" width="32.5703125" style="3" customWidth="1"/>
    <col min="14788" max="14788" width="40.5703125" style="3" bestFit="1" customWidth="1"/>
    <col min="14789" max="15041" width="9.140625" style="3"/>
    <col min="15042" max="15042" width="63.140625" style="3" bestFit="1" customWidth="1"/>
    <col min="15043" max="15043" width="32.5703125" style="3" customWidth="1"/>
    <col min="15044" max="15044" width="40.5703125" style="3" bestFit="1" customWidth="1"/>
    <col min="15045" max="15297" width="9.140625" style="3"/>
    <col min="15298" max="15298" width="63.140625" style="3" bestFit="1" customWidth="1"/>
    <col min="15299" max="15299" width="32.5703125" style="3" customWidth="1"/>
    <col min="15300" max="15300" width="40.5703125" style="3" bestFit="1" customWidth="1"/>
    <col min="15301" max="15553" width="9.140625" style="3"/>
    <col min="15554" max="15554" width="63.140625" style="3" bestFit="1" customWidth="1"/>
    <col min="15555" max="15555" width="32.5703125" style="3" customWidth="1"/>
    <col min="15556" max="15556" width="40.5703125" style="3" bestFit="1" customWidth="1"/>
    <col min="15557" max="15809" width="9.140625" style="3"/>
    <col min="15810" max="15810" width="63.140625" style="3" bestFit="1" customWidth="1"/>
    <col min="15811" max="15811" width="32.5703125" style="3" customWidth="1"/>
    <col min="15812" max="15812" width="40.5703125" style="3" bestFit="1" customWidth="1"/>
    <col min="15813" max="16065" width="9.140625" style="3"/>
    <col min="16066" max="16066" width="63.140625" style="3" bestFit="1" customWidth="1"/>
    <col min="16067" max="16067" width="32.5703125" style="3" customWidth="1"/>
    <col min="16068" max="16068" width="40.5703125" style="3" bestFit="1" customWidth="1"/>
    <col min="16069" max="16384" width="9.140625" style="3"/>
  </cols>
  <sheetData>
    <row r="1" spans="1:3" ht="13.5" customHeight="1" x14ac:dyDescent="0.25">
      <c r="A1" s="92" t="s">
        <v>0</v>
      </c>
      <c r="B1" s="92"/>
      <c r="C1" s="92"/>
    </row>
    <row r="2" spans="1:3" ht="13.5" customHeight="1" x14ac:dyDescent="0.25">
      <c r="A2" s="92" t="s">
        <v>1</v>
      </c>
      <c r="B2" s="92"/>
      <c r="C2" s="92"/>
    </row>
    <row r="3" spans="1:3" ht="13.5" customHeight="1" x14ac:dyDescent="0.25">
      <c r="A3" s="92" t="s">
        <v>2</v>
      </c>
      <c r="B3" s="92"/>
      <c r="C3" s="92"/>
    </row>
    <row r="4" spans="1:3" s="4" customFormat="1" ht="13.5" customHeight="1" x14ac:dyDescent="0.25">
      <c r="A4" s="93" t="s">
        <v>14</v>
      </c>
      <c r="B4" s="93"/>
      <c r="C4" s="93"/>
    </row>
    <row r="5" spans="1:3" s="4" customFormat="1" ht="13.5" customHeight="1" x14ac:dyDescent="0.25">
      <c r="A5" s="92" t="s">
        <v>3</v>
      </c>
      <c r="B5" s="92"/>
      <c r="C5" s="92"/>
    </row>
    <row r="6" spans="1:3" s="4" customFormat="1" ht="13.5" customHeight="1" x14ac:dyDescent="0.25">
      <c r="A6" s="94" t="s">
        <v>54</v>
      </c>
      <c r="B6" s="94"/>
      <c r="C6" s="94"/>
    </row>
    <row r="7" spans="1:3" ht="11.25" customHeight="1" x14ac:dyDescent="0.25">
      <c r="A7" s="5"/>
      <c r="C7" s="5"/>
    </row>
    <row r="8" spans="1:3" ht="11.25" customHeight="1" x14ac:dyDescent="0.25">
      <c r="A8" s="3" t="s">
        <v>35</v>
      </c>
      <c r="C8" s="6">
        <v>1</v>
      </c>
    </row>
    <row r="9" spans="1:3" ht="11.25" customHeight="1" x14ac:dyDescent="0.25">
      <c r="A9" s="18" t="s">
        <v>32</v>
      </c>
      <c r="B9" s="95" t="s">
        <v>40</v>
      </c>
      <c r="C9" s="96"/>
    </row>
    <row r="10" spans="1:3" ht="11.25" customHeight="1" x14ac:dyDescent="0.25">
      <c r="A10" s="11" t="s">
        <v>33</v>
      </c>
      <c r="B10" s="12">
        <v>1253427307000</v>
      </c>
      <c r="C10" s="13"/>
    </row>
    <row r="11" spans="1:3" ht="11.25" customHeight="1" x14ac:dyDescent="0.25">
      <c r="C11" s="6"/>
    </row>
    <row r="12" spans="1:3" ht="11.25" customHeight="1" x14ac:dyDescent="0.25">
      <c r="A12" s="18" t="s">
        <v>15</v>
      </c>
      <c r="B12" s="19" t="s">
        <v>16</v>
      </c>
      <c r="C12" s="18" t="s">
        <v>17</v>
      </c>
    </row>
    <row r="13" spans="1:3" ht="11.25" customHeight="1" x14ac:dyDescent="0.25">
      <c r="A13" s="7" t="s">
        <v>18</v>
      </c>
      <c r="B13" s="8">
        <v>4318653033.7700005</v>
      </c>
      <c r="C13" s="65">
        <f>B13/B10</f>
        <v>3.4454754652716376E-3</v>
      </c>
    </row>
    <row r="14" spans="1:3" ht="11.25" customHeight="1" x14ac:dyDescent="0.25">
      <c r="A14" s="7" t="s">
        <v>60</v>
      </c>
      <c r="B14" s="8">
        <f>1.21/100*B10</f>
        <v>15166470414.699999</v>
      </c>
      <c r="C14" s="65">
        <f>B14/B10</f>
        <v>1.21E-2</v>
      </c>
    </row>
    <row r="15" spans="1:3" ht="11.25" customHeight="1" x14ac:dyDescent="0.25">
      <c r="A15" s="7" t="s">
        <v>61</v>
      </c>
      <c r="B15" s="8">
        <f>1.1495/100*B10</f>
        <v>14408146893.965</v>
      </c>
      <c r="C15" s="65">
        <f>B15/B10</f>
        <v>1.1495E-2</v>
      </c>
    </row>
    <row r="16" spans="1:3" ht="11.25" customHeight="1" x14ac:dyDescent="0.25">
      <c r="A16" s="1" t="s">
        <v>62</v>
      </c>
      <c r="B16" s="64">
        <f>1.089/100*B10</f>
        <v>13649823373.23</v>
      </c>
      <c r="C16" s="66">
        <f>B16/B10</f>
        <v>1.089E-2</v>
      </c>
    </row>
    <row r="17" spans="1:9" ht="11.25" customHeight="1" x14ac:dyDescent="0.25">
      <c r="A17" s="9"/>
      <c r="B17" s="10"/>
      <c r="C17" s="9"/>
    </row>
    <row r="18" spans="1:9" ht="40.5" customHeight="1" x14ac:dyDescent="0.25">
      <c r="A18" s="16" t="s">
        <v>10</v>
      </c>
      <c r="B18" s="17" t="s">
        <v>19</v>
      </c>
      <c r="C18" s="26" t="s">
        <v>38</v>
      </c>
    </row>
    <row r="19" spans="1:9" ht="11.25" customHeight="1" x14ac:dyDescent="0.25">
      <c r="A19" s="15" t="s">
        <v>20</v>
      </c>
      <c r="B19" s="14">
        <f>'Anexo 5 - DDC e RP'!H22</f>
        <v>227172574.56999999</v>
      </c>
      <c r="C19" s="20">
        <f>'Anexo 5 - DDC e RP'!J22</f>
        <v>2305169117.1900001</v>
      </c>
    </row>
    <row r="20" spans="1:9" s="21" customFormat="1" ht="12.75" customHeight="1" x14ac:dyDescent="0.2">
      <c r="A20" s="70" t="s">
        <v>56</v>
      </c>
      <c r="B20" s="71"/>
      <c r="C20" s="71"/>
      <c r="D20" s="71"/>
      <c r="E20" s="27"/>
      <c r="F20" s="30"/>
      <c r="G20" s="27"/>
      <c r="H20" s="27"/>
      <c r="I20" s="27"/>
    </row>
    <row r="21" spans="1:9" s="9" customFormat="1" ht="11.25" customHeight="1" x14ac:dyDescent="0.25">
      <c r="A21" s="32" t="s">
        <v>36</v>
      </c>
      <c r="B21" s="32"/>
      <c r="C21" s="32"/>
    </row>
    <row r="22" spans="1:9" s="9" customFormat="1" ht="11.25" customHeight="1" x14ac:dyDescent="0.25">
      <c r="A22" s="90" t="s">
        <v>55</v>
      </c>
      <c r="B22" s="90"/>
      <c r="C22" s="90"/>
    </row>
    <row r="23" spans="1:9" s="9" customFormat="1" ht="11.25" customHeight="1" x14ac:dyDescent="0.25">
      <c r="A23" s="90" t="s">
        <v>37</v>
      </c>
      <c r="B23" s="90"/>
      <c r="C23" s="90"/>
    </row>
    <row r="29" spans="1:9" ht="12" customHeight="1" x14ac:dyDescent="0.25">
      <c r="A29" s="91" t="s">
        <v>51</v>
      </c>
      <c r="B29" s="91"/>
      <c r="C29" s="91"/>
    </row>
    <row r="30" spans="1:9" x14ac:dyDescent="0.25">
      <c r="A30" s="91" t="s">
        <v>9</v>
      </c>
      <c r="B30" s="91"/>
      <c r="C30" s="91"/>
    </row>
    <row r="33" spans="1:3" x14ac:dyDescent="0.25">
      <c r="A33" s="42" t="s">
        <v>63</v>
      </c>
      <c r="B33" s="54"/>
      <c r="C33" s="42" t="s">
        <v>65</v>
      </c>
    </row>
    <row r="34" spans="1:3" x14ac:dyDescent="0.25">
      <c r="A34" s="42" t="s">
        <v>64</v>
      </c>
      <c r="B34" s="54"/>
      <c r="C34" s="42" t="s">
        <v>59</v>
      </c>
    </row>
    <row r="35" spans="1:3" x14ac:dyDescent="0.25">
      <c r="A35" s="43"/>
      <c r="B35" s="54"/>
      <c r="C35" s="43"/>
    </row>
  </sheetData>
  <mergeCells count="12">
    <mergeCell ref="A29:C29"/>
    <mergeCell ref="A30:C30"/>
    <mergeCell ref="A1:C1"/>
    <mergeCell ref="A2:C2"/>
    <mergeCell ref="A3:C3"/>
    <mergeCell ref="A4:C4"/>
    <mergeCell ref="A5:C5"/>
    <mergeCell ref="A6:C6"/>
    <mergeCell ref="B9:C9"/>
    <mergeCell ref="A23:C23"/>
    <mergeCell ref="A22:C22"/>
    <mergeCell ref="A20:D20"/>
  </mergeCells>
  <printOptions horizontalCentered="1"/>
  <pageMargins left="0.78740157480314965" right="0.78740157480314965" top="0.59055118110236227" bottom="0.3937007874015748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1 - Pessoal União</vt:lpstr>
      <vt:lpstr>Anexo 5 - DDC e RP</vt:lpstr>
      <vt:lpstr>Anexo 6 - Demonst Simplif RGF</vt:lpstr>
      <vt:lpstr>'Anexo 6 - Demonst Simplif RGF'!Area_de_impressao</vt:lpstr>
    </vt:vector>
  </TitlesOfParts>
  <Company>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Luiz Alves Da Silva</dc:creator>
  <cp:lastModifiedBy>Ceiça Maria Vasco Goulart</cp:lastModifiedBy>
  <cp:lastPrinted>2023-01-25T15:34:27Z</cp:lastPrinted>
  <dcterms:created xsi:type="dcterms:W3CDTF">2013-01-14T10:27:49Z</dcterms:created>
  <dcterms:modified xsi:type="dcterms:W3CDTF">2025-04-08T19:43:29Z</dcterms:modified>
</cp:coreProperties>
</file>